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me/Kalkulio/Examples/"/>
    </mc:Choice>
  </mc:AlternateContent>
  <xr:revisionPtr revIDLastSave="0" documentId="13_ncr:1_{EBFF00C5-63E8-C641-9565-60548D156BE7}" xr6:coauthVersionLast="36" xr6:coauthVersionMax="36" xr10:uidLastSave="{00000000-0000-0000-0000-000000000000}"/>
  <bookViews>
    <workbookView xWindow="0" yWindow="460" windowWidth="32080" windowHeight="21140" activeTab="3" xr2:uid="{00000000-000D-0000-FFFF-FFFF00000000}"/>
  </bookViews>
  <sheets>
    <sheet name="ponuka CZ" sheetId="1" r:id="rId1"/>
    <sheet name="CZ Solitea PAY" sheetId="2" r:id="rId2"/>
    <sheet name="data" sheetId="3" r:id="rId3"/>
    <sheet name="def_function" sheetId="4" r:id="rId4"/>
  </sheets>
  <definedNames>
    <definedName name="fix" localSheetId="1">'CZ Solitea PAY'!$D$4</definedName>
    <definedName name="fix">'ponuka CZ'!$F$17</definedName>
    <definedName name="fixM">'ponuka CZ'!$F$17</definedName>
    <definedName name="FixMerchant">'ponuka CZ'!$F$17</definedName>
    <definedName name="transakcia" localSheetId="1">'CZ Solitea PAY'!$D$3</definedName>
  </definedNames>
  <calcPr calcId="181029" concurrentCalc="0"/>
</workbook>
</file>

<file path=xl/calcChain.xml><?xml version="1.0" encoding="utf-8"?>
<calcChain xmlns="http://schemas.openxmlformats.org/spreadsheetml/2006/main">
  <c r="O31" i="2" l="1"/>
  <c r="O30" i="2"/>
  <c r="O29" i="2"/>
  <c r="O28" i="2"/>
  <c r="F17" i="1"/>
  <c r="N26" i="2"/>
  <c r="G26" i="2"/>
  <c r="K26" i="2"/>
  <c r="N25" i="2"/>
  <c r="I25" i="2"/>
  <c r="H25" i="2"/>
  <c r="G25" i="2"/>
  <c r="K25" i="2"/>
  <c r="N24" i="2"/>
  <c r="H24" i="2"/>
  <c r="I24" i="2"/>
  <c r="G24" i="2"/>
  <c r="K24" i="2"/>
  <c r="I23" i="2"/>
  <c r="H23" i="2"/>
  <c r="G23" i="2"/>
  <c r="K23" i="2"/>
  <c r="N22" i="2"/>
  <c r="P22" i="2"/>
  <c r="H22" i="2"/>
  <c r="I22" i="2"/>
  <c r="G22" i="2"/>
  <c r="K22" i="2"/>
  <c r="M22" i="2"/>
  <c r="H33" i="1"/>
  <c r="F22" i="2"/>
  <c r="J22" i="2"/>
  <c r="N20" i="2"/>
  <c r="G20" i="2"/>
  <c r="K20" i="2"/>
  <c r="H19" i="2"/>
  <c r="I19" i="2"/>
  <c r="G19" i="2"/>
  <c r="K19" i="2"/>
  <c r="N18" i="2"/>
  <c r="H18" i="2"/>
  <c r="I18" i="2"/>
  <c r="G18" i="2"/>
  <c r="K18" i="2"/>
  <c r="N17" i="2"/>
  <c r="G17" i="2"/>
  <c r="K17" i="2"/>
  <c r="N16" i="2"/>
  <c r="P16" i="2"/>
  <c r="J16" i="2"/>
  <c r="H16" i="2"/>
  <c r="I16" i="2"/>
  <c r="G16" i="2"/>
  <c r="K16" i="2"/>
  <c r="F16" i="2"/>
  <c r="N14" i="2"/>
  <c r="H14" i="2"/>
  <c r="I14" i="2"/>
  <c r="O14" i="2"/>
  <c r="G14" i="2"/>
  <c r="K14" i="2"/>
  <c r="F14" i="2"/>
  <c r="J13" i="2"/>
  <c r="H13" i="2"/>
  <c r="I13" i="2"/>
  <c r="G13" i="2"/>
  <c r="K13" i="2"/>
  <c r="F13" i="2"/>
  <c r="F19" i="2"/>
  <c r="F25" i="2"/>
  <c r="J25" i="2"/>
  <c r="N12" i="2"/>
  <c r="P12" i="2"/>
  <c r="I12" i="2"/>
  <c r="H12" i="2"/>
  <c r="G12" i="2"/>
  <c r="K12" i="2"/>
  <c r="M12" i="2"/>
  <c r="H23" i="1"/>
  <c r="F12" i="2"/>
  <c r="J12" i="2"/>
  <c r="N11" i="2"/>
  <c r="G11" i="2"/>
  <c r="K11" i="2"/>
  <c r="F11" i="2"/>
  <c r="F17" i="2"/>
  <c r="F23" i="2"/>
  <c r="J23" i="2"/>
  <c r="J10" i="2"/>
  <c r="H10" i="2"/>
  <c r="I10" i="2"/>
  <c r="G10" i="2"/>
  <c r="K10" i="2"/>
  <c r="M10" i="2"/>
  <c r="H21" i="1"/>
  <c r="O21" i="1"/>
  <c r="F10" i="2"/>
  <c r="D3" i="2"/>
  <c r="H26" i="2"/>
  <c r="I26" i="2"/>
  <c r="A41" i="1"/>
  <c r="A40" i="1"/>
  <c r="A39" i="1"/>
  <c r="A25" i="1"/>
  <c r="A24" i="1"/>
  <c r="A23" i="1"/>
  <c r="A22" i="1"/>
  <c r="A21" i="1"/>
  <c r="L10" i="2"/>
  <c r="O10" i="2"/>
  <c r="L19" i="2"/>
  <c r="O19" i="2"/>
  <c r="P25" i="2"/>
  <c r="O13" i="2"/>
  <c r="L13" i="2"/>
  <c r="R11" i="2"/>
  <c r="O18" i="2"/>
  <c r="R22" i="2"/>
  <c r="L16" i="2"/>
  <c r="O16" i="2"/>
  <c r="M25" i="2"/>
  <c r="H36" i="1"/>
  <c r="O12" i="2"/>
  <c r="M13" i="2"/>
  <c r="H24" i="1"/>
  <c r="F18" i="2"/>
  <c r="L18" i="2"/>
  <c r="J17" i="2"/>
  <c r="M17" i="2"/>
  <c r="H28" i="1"/>
  <c r="O23" i="2"/>
  <c r="L23" i="2"/>
  <c r="L42" i="2"/>
  <c r="L25" i="2"/>
  <c r="L22" i="2"/>
  <c r="P14" i="2"/>
  <c r="J19" i="2"/>
  <c r="M19" i="2"/>
  <c r="H30" i="1"/>
  <c r="M23" i="2"/>
  <c r="H34" i="1"/>
  <c r="O25" i="2"/>
  <c r="L14" i="2"/>
  <c r="J11" i="2"/>
  <c r="M11" i="2"/>
  <c r="H22" i="1"/>
  <c r="L12" i="2"/>
  <c r="J14" i="2"/>
  <c r="M14" i="2"/>
  <c r="H25" i="1"/>
  <c r="F20" i="2"/>
  <c r="O22" i="2"/>
  <c r="M16" i="2"/>
  <c r="H27" i="1"/>
  <c r="H11" i="2"/>
  <c r="I11" i="2"/>
  <c r="N13" i="2"/>
  <c r="P13" i="2"/>
  <c r="H20" i="2"/>
  <c r="I20" i="2"/>
  <c r="N23" i="2"/>
  <c r="P23" i="2"/>
  <c r="N10" i="2"/>
  <c r="P10" i="2"/>
  <c r="H17" i="2"/>
  <c r="I17" i="2"/>
  <c r="N19" i="2"/>
  <c r="L29" i="2"/>
  <c r="L34" i="2"/>
  <c r="Q18" i="2"/>
  <c r="R19" i="2"/>
  <c r="O17" i="2"/>
  <c r="L17" i="2"/>
  <c r="L41" i="2"/>
  <c r="P11" i="2"/>
  <c r="Q25" i="2"/>
  <c r="F26" i="2"/>
  <c r="J20" i="2"/>
  <c r="P17" i="2"/>
  <c r="R17" i="2"/>
  <c r="R25" i="2"/>
  <c r="O20" i="2"/>
  <c r="L20" i="2"/>
  <c r="L35" i="2"/>
  <c r="R14" i="2"/>
  <c r="O25" i="1"/>
  <c r="R23" i="2"/>
  <c r="O34" i="1"/>
  <c r="Q23" i="2"/>
  <c r="Q13" i="2"/>
  <c r="O11" i="2"/>
  <c r="L11" i="2"/>
  <c r="L40" i="2"/>
  <c r="O23" i="1"/>
  <c r="Q12" i="2"/>
  <c r="Q16" i="2"/>
  <c r="Q19" i="2"/>
  <c r="R10" i="2"/>
  <c r="J18" i="2"/>
  <c r="F24" i="2"/>
  <c r="P19" i="2"/>
  <c r="R16" i="2"/>
  <c r="O27" i="1"/>
  <c r="Q14" i="2"/>
  <c r="O33" i="1"/>
  <c r="Q22" i="2"/>
  <c r="O24" i="1"/>
  <c r="R12" i="2"/>
  <c r="R13" i="2"/>
  <c r="Q10" i="2"/>
  <c r="L28" i="2"/>
  <c r="O28" i="1"/>
  <c r="O36" i="1"/>
  <c r="O30" i="1"/>
  <c r="Q28" i="2"/>
  <c r="Q11" i="2"/>
  <c r="O22" i="1"/>
  <c r="J26" i="2"/>
  <c r="O26" i="2"/>
  <c r="L26" i="2"/>
  <c r="J24" i="2"/>
  <c r="L24" i="2"/>
  <c r="O24" i="2"/>
  <c r="Q20" i="2"/>
  <c r="Q17" i="2"/>
  <c r="P20" i="2"/>
  <c r="M20" i="2"/>
  <c r="H31" i="1"/>
  <c r="P18" i="2"/>
  <c r="M18" i="2"/>
  <c r="H29" i="1"/>
  <c r="L36" i="2"/>
  <c r="L30" i="2"/>
  <c r="L31" i="2"/>
  <c r="O31" i="1"/>
  <c r="R20" i="2"/>
  <c r="Q26" i="2"/>
  <c r="Q29" i="2"/>
  <c r="M24" i="2"/>
  <c r="H35" i="1"/>
  <c r="P24" i="2"/>
  <c r="P26" i="2"/>
  <c r="M26" i="2"/>
  <c r="H37" i="1"/>
  <c r="R18" i="2"/>
  <c r="O29" i="1"/>
  <c r="Q24" i="2"/>
  <c r="R24" i="2"/>
  <c r="O35" i="1"/>
  <c r="Q31" i="2"/>
  <c r="O37" i="1"/>
  <c r="R26" i="2"/>
  <c r="Q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Andy Abel</author>
  </authors>
  <commentList>
    <comment ref="F16" authorId="0" shapeId="0" xr:uid="{44C7E3BE-5A1E-A74B-960A-F2674B04C8E5}">
      <text>
        <r>
          <rPr>
            <sz val="11"/>
            <color rgb="FF000000"/>
            <rFont val="Calibri"/>
            <family val="2"/>
          </rPr>
          <t xml:space="preserve">Andy Abel:
</t>
        </r>
        <r>
          <rPr>
            <sz val="10"/>
            <color rgb="FF000000"/>
            <rFont val="Calibri"/>
            <family val="2"/>
          </rPr>
          <t>@K{"input":{"id":"suma_transakcie","label":"Transaction value in €","help":"Enter the average sum processed by payment terminal"}}</t>
        </r>
      </text>
    </comment>
    <comment ref="H17" authorId="1" shapeId="0" xr:uid="{65CFF0F7-342C-9B47-B136-794DC8E1EB74}">
      <text>
        <r>
          <rPr>
            <b/>
            <sz val="10"/>
            <color rgb="FF000000"/>
            <rFont val="Tahoma"/>
            <family val="2"/>
            <charset val="238"/>
          </rPr>
          <t>Andy Abel: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</rPr>
          <t>@K{"input":{"id":"poplatok_poskytovateli_sluzby","label":"Fee in %"}}</t>
        </r>
      </text>
    </comment>
    <comment ref="O21" authorId="0" shapeId="0" xr:uid="{3A02AC03-4E91-0948-8CFC-47F1F2C87C81}">
      <text>
        <r>
          <rPr>
            <sz val="10"/>
            <color rgb="FF000000"/>
            <rFont val="Calibri"/>
            <family val="2"/>
          </rPr>
          <t>@K{"output":{"id":"cr_visa_debit_kc","label":"Visa Debit"}}</t>
        </r>
      </text>
    </comment>
    <comment ref="O22" authorId="0" shapeId="0" xr:uid="{BAD00E48-BD16-3E40-A81C-CAE7B992B806}">
      <text>
        <r>
          <rPr>
            <sz val="18"/>
            <color rgb="FF000000"/>
            <rFont val="Calibri"/>
            <family val="2"/>
          </rPr>
          <t>@K{"output":{"id":"cr_visa_credit_kc","label":"Visa Credit"}}</t>
        </r>
      </text>
    </comment>
    <comment ref="O23" authorId="0" shapeId="0" xr:uid="{01F9219E-2D2A-0E46-8E62-7E7B363DE728}">
      <text>
        <r>
          <rPr>
            <sz val="18"/>
            <color rgb="FF000000"/>
            <rFont val="Calibri"/>
            <family val="2"/>
          </rPr>
          <t>@K{"output":{"id":"cr_mastercard_debit_kc","label":"MasterCard Debit"}}</t>
        </r>
      </text>
    </comment>
    <comment ref="O24" authorId="0" shapeId="0" xr:uid="{62E0C89B-A6B3-4043-8B8D-F24D30D2FA1E}">
      <text>
        <r>
          <rPr>
            <sz val="18"/>
            <color rgb="FF000000"/>
            <rFont val="Calibri"/>
            <family val="2"/>
          </rPr>
          <t>@K{"output":{"id":"cr_mastercard_credit_kc","label":"MasterCard Credit"}}</t>
        </r>
      </text>
    </comment>
    <comment ref="O25" authorId="0" shapeId="0" xr:uid="{EB8C226D-EFA1-8A4E-B472-C23676707F90}">
      <text>
        <r>
          <rPr>
            <sz val="18"/>
            <color rgb="FF000000"/>
            <rFont val="Calibri"/>
            <family val="2"/>
          </rPr>
          <t>@K{"output":{"id":"cr_maestro_debit_kc","label":"Maestro Debit"}}</t>
        </r>
      </text>
    </comment>
    <comment ref="O27" authorId="0" shapeId="0" xr:uid="{D4027A7C-93B7-B843-A02B-FA648CE05815}">
      <text>
        <r>
          <rPr>
            <sz val="10"/>
            <color rgb="FF000000"/>
            <rFont val="Calibri"/>
            <family val="2"/>
          </rPr>
          <t>@K{"output":{"id":"eu_visa_debit_kc","label":"Visa Debit"}}</t>
        </r>
      </text>
    </comment>
    <comment ref="O28" authorId="0" shapeId="0" xr:uid="{2AA3E8A3-1648-C345-BF61-26F4984E5F4A}">
      <text>
        <r>
          <rPr>
            <sz val="18"/>
            <color rgb="FF000000"/>
            <rFont val="Calibri"/>
            <family val="2"/>
          </rPr>
          <t>@K{"output":{"id":"eu_visa_credit_kc","label":"Visa Credit"}}</t>
        </r>
      </text>
    </comment>
    <comment ref="O29" authorId="0" shapeId="0" xr:uid="{1CB08D00-99A9-8F4B-B328-8B05710F28AE}">
      <text>
        <r>
          <rPr>
            <sz val="18"/>
            <color rgb="FF000000"/>
            <rFont val="Calibri"/>
            <family val="2"/>
          </rPr>
          <t>@K{"output":{"id":"eu_mastercard_debit_kc","label":"MasterCard Debit"}}</t>
        </r>
      </text>
    </comment>
    <comment ref="O30" authorId="0" shapeId="0" xr:uid="{245D9ABE-F781-0D4A-B996-9220EBEF2A2C}">
      <text>
        <r>
          <rPr>
            <sz val="18"/>
            <color rgb="FF000000"/>
            <rFont val="Calibri"/>
            <family val="2"/>
          </rPr>
          <t>@K{"output":{"id":"eu_mastercard_credit_kc","label":"MasterCard Credit"}}</t>
        </r>
      </text>
    </comment>
    <comment ref="O31" authorId="0" shapeId="0" xr:uid="{DE25020C-6E5E-764D-860D-9CE52EF4B558}">
      <text>
        <r>
          <rPr>
            <sz val="18"/>
            <color rgb="FF000000"/>
            <rFont val="Calibri"/>
            <family val="2"/>
          </rPr>
          <t>@K{"output":{"id":"eu_maestro_debit_kc","label":"Maestro Debit"}}</t>
        </r>
      </text>
    </comment>
    <comment ref="O33" authorId="0" shapeId="0" xr:uid="{D9C40782-4D2B-A74B-ACCE-D9BD74278498}">
      <text>
        <r>
          <rPr>
            <sz val="10"/>
            <color rgb="FF000000"/>
            <rFont val="Calibri"/>
            <family val="2"/>
          </rPr>
          <t>@K{"output":{"id":"i_visa_debit_kc","label":"Visa Debit"}}</t>
        </r>
      </text>
    </comment>
    <comment ref="O34" authorId="0" shapeId="0" xr:uid="{28B6EEEA-577D-0E40-817E-A86794DF9BEB}">
      <text>
        <r>
          <rPr>
            <sz val="18"/>
            <color rgb="FF000000"/>
            <rFont val="Calibri"/>
            <family val="2"/>
          </rPr>
          <t>@K{"output":{"id":"i_visa_credit_kc","label":"Visa Credit"}}</t>
        </r>
      </text>
    </comment>
    <comment ref="O35" authorId="0" shapeId="0" xr:uid="{6D2FD2CC-367E-EB4C-A478-DFAE8607DB55}">
      <text>
        <r>
          <rPr>
            <sz val="18"/>
            <color rgb="FF000000"/>
            <rFont val="Calibri"/>
            <family val="2"/>
          </rPr>
          <t>@K{"output":{"id":"i_mastercard_debit_kc","label":"MasterCard Debit"}}</t>
        </r>
      </text>
    </comment>
    <comment ref="O36" authorId="0" shapeId="0" xr:uid="{2E9BC40C-749E-7A4E-9B06-4B6A52B1449A}">
      <text>
        <r>
          <rPr>
            <sz val="18"/>
            <color rgb="FF000000"/>
            <rFont val="Calibri"/>
            <family val="2"/>
          </rPr>
          <t>@K{"output":{"id":"i_mastercard_credit_kc","label":"MasterCard Credit"}}</t>
        </r>
      </text>
    </comment>
    <comment ref="O37" authorId="0" shapeId="0" xr:uid="{AF6DAABB-2975-1848-A5B7-C18065214947}">
      <text>
        <r>
          <rPr>
            <sz val="18"/>
            <color rgb="FF000000"/>
            <rFont val="Calibri"/>
            <family val="2"/>
          </rPr>
          <t>@K{"output":{"id":"i_maestro_debit_kc","label":"Maestro Debit"}}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Abel</author>
  </authors>
  <commentList>
    <comment ref="L34" authorId="0" shapeId="0" xr:uid="{E486385A-485F-F349-B2C2-C918668E0424}">
      <text>
        <r>
          <rPr>
            <b/>
            <sz val="10"/>
            <color rgb="FF000000"/>
            <rFont val="Tahoma"/>
            <family val="2"/>
            <charset val="238"/>
          </rPr>
          <t>Andy Abel: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</rPr>
          <t>@K{"output":{"id":"cr_debit_average","label":"Priemer"}}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L35" authorId="0" shapeId="0" xr:uid="{D686C2BC-20E4-6745-A943-422C36EFA6BA}">
      <text>
        <r>
          <rPr>
            <b/>
            <sz val="10"/>
            <color rgb="FF000000"/>
            <rFont val="Tahoma"/>
            <family val="2"/>
            <charset val="238"/>
          </rPr>
          <t>Andy Abel: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</rPr>
          <t>@K{"output":{"id":"eu_debit_average","label":"Priemer"}}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L36" authorId="0" shapeId="0" xr:uid="{FB676229-EA25-E749-9C0F-FD7AB624DBFF}">
      <text>
        <r>
          <rPr>
            <b/>
            <sz val="10"/>
            <color rgb="FF000000"/>
            <rFont val="Tahoma"/>
            <family val="2"/>
            <charset val="238"/>
          </rPr>
          <t>Andy Abel: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</rPr>
          <t>@K{"output":{"id":"i_debit_average","label":"Priemer"}}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L40" authorId="0" shapeId="0" xr:uid="{3D11F041-8C01-EF46-BB75-B6851208B63D}">
      <text>
        <r>
          <rPr>
            <b/>
            <sz val="10"/>
            <color rgb="FF000000"/>
            <rFont val="Tahoma"/>
            <family val="2"/>
            <charset val="238"/>
          </rPr>
          <t>Andy Abel: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</rPr>
          <t>@K{"output":{"id":"cr_credit_average","label":"Priemer"}}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L41" authorId="0" shapeId="0" xr:uid="{CF0A71B8-9CD2-AB46-B2B1-5C86F89BD131}">
      <text>
        <r>
          <rPr>
            <b/>
            <sz val="10"/>
            <color rgb="FF000000"/>
            <rFont val="Tahoma"/>
            <family val="2"/>
            <charset val="238"/>
          </rPr>
          <t>Andy Abel: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</rPr>
          <t>@K{"output":{"id":"eu_credit_average","label":"Priemer"}}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L42" authorId="0" shapeId="0" xr:uid="{1AF87E54-4446-5940-9784-5861735EB9E6}">
      <text>
        <r>
          <rPr>
            <b/>
            <sz val="10"/>
            <color rgb="FF000000"/>
            <rFont val="Tahoma"/>
            <family val="2"/>
            <charset val="238"/>
          </rPr>
          <t>Andy Abel: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Calibri"/>
            <family val="2"/>
          </rPr>
          <t>@K{"output":{"id":"i_credit_average","label":"Priemer"}}</t>
        </r>
        <r>
          <rPr>
            <sz val="10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<sst xmlns="http://schemas.openxmlformats.org/spreadsheetml/2006/main" count="296" uniqueCount="127">
  <si>
    <t>Firma:</t>
  </si>
  <si>
    <t>Kavarna</t>
  </si>
  <si>
    <t>Adresa:</t>
  </si>
  <si>
    <t>Telefón:</t>
  </si>
  <si>
    <t>E-mail: Jan novák s.r.o.</t>
  </si>
  <si>
    <t>Popis predávaných tovarov a služieb s percentuálnym podielom na tržbách:</t>
  </si>
  <si>
    <t>Celkové tržby prevádzky za rok:</t>
  </si>
  <si>
    <t>Očakávaný obrat cez karty za rok:</t>
  </si>
  <si>
    <t>Očakávaná max. hodnota transakcie:</t>
  </si>
  <si>
    <t>Očakávaná priemerná hodnota transakcie:</t>
  </si>
  <si>
    <t>Počet terminálov na prevádzku:</t>
  </si>
  <si>
    <t>Očakávaný obrat cez karty za mesiac na terminál:</t>
  </si>
  <si>
    <t>Príklad výpočtu MIF++ Česká republika</t>
  </si>
  <si>
    <t>Suma transakcie:</t>
  </si>
  <si>
    <t>pre výpočet príkladu zadajte výšku sumy platenej kartou</t>
  </si>
  <si>
    <t>Poplatok poskytovateľovi služby:</t>
  </si>
  <si>
    <t>Typ karty (regulované)</t>
  </si>
  <si>
    <t>MIF++ (+poplatok)</t>
  </si>
  <si>
    <t>Zastoupení karet v CZ</t>
  </si>
  <si>
    <t>Karta vydaná</t>
  </si>
  <si>
    <t>Schéma</t>
  </si>
  <si>
    <t>Typ karty</t>
  </si>
  <si>
    <t>Kč</t>
  </si>
  <si>
    <t>%</t>
  </si>
  <si>
    <t>Visa</t>
  </si>
  <si>
    <t>Debit</t>
  </si>
  <si>
    <t>Credit</t>
  </si>
  <si>
    <t>MasterCard</t>
  </si>
  <si>
    <t>Maestro</t>
  </si>
  <si>
    <t>Európska únia</t>
  </si>
  <si>
    <t>Iné krajiny</t>
  </si>
  <si>
    <t>Typ karty (neregulované)</t>
  </si>
  <si>
    <t>X</t>
  </si>
  <si>
    <t>Poplatok poskytovateľovi služby</t>
  </si>
  <si>
    <t>Zákazník nad 100K</t>
  </si>
  <si>
    <t>NE</t>
  </si>
  <si>
    <t xml:space="preserve">Poplatek poskytovateli SPAY </t>
  </si>
  <si>
    <t>do 100k</t>
  </si>
  <si>
    <t>MIF 0,50%</t>
  </si>
  <si>
    <t>nad 100k</t>
  </si>
  <si>
    <t>MIF 0,45%</t>
  </si>
  <si>
    <t>zakazník</t>
  </si>
  <si>
    <t xml:space="preserve"> Solitea Pay</t>
  </si>
  <si>
    <t>Schémové poplatky</t>
  </si>
  <si>
    <t>Interchange</t>
  </si>
  <si>
    <t>Schémové poplatky za transakciu</t>
  </si>
  <si>
    <t>Interchange za transakciu</t>
  </si>
  <si>
    <t>Poplatok poskytovateľovi služby za transakciu</t>
  </si>
  <si>
    <t>Spolu za transakciu</t>
  </si>
  <si>
    <t>zisk o2 za transakciu</t>
  </si>
  <si>
    <t>Česká republika</t>
  </si>
  <si>
    <t>Priemerne za karty vydane v Českej republike</t>
  </si>
  <si>
    <t>Priemerne za karty vydane v EU</t>
  </si>
  <si>
    <t>Priemerne za karty vydane v iných krajinách</t>
  </si>
  <si>
    <t>Priemerne za všetky karty</t>
  </si>
  <si>
    <t>Data</t>
  </si>
  <si>
    <t>vyska za transakcie mesacne na terminál</t>
  </si>
  <si>
    <t xml:space="preserve">VISA Credit </t>
  </si>
  <si>
    <t xml:space="preserve">VISA Debit </t>
  </si>
  <si>
    <t xml:space="preserve">Mastercard Credit </t>
  </si>
  <si>
    <t xml:space="preserve">Debit Mastercard </t>
  </si>
  <si>
    <t xml:space="preserve">Maestro Credit </t>
  </si>
  <si>
    <t xml:space="preserve">Maestro Debit </t>
  </si>
  <si>
    <t>ID kalkulácie</t>
  </si>
  <si>
    <t>Názov kalkulácie</t>
  </si>
  <si>
    <t>Popis kalkulácie</t>
  </si>
  <si>
    <t>Group</t>
  </si>
  <si>
    <t>Icon</t>
  </si>
  <si>
    <t>Color Icon</t>
  </si>
  <si>
    <t>Meno rozhrania</t>
  </si>
  <si>
    <t>Meno role pre funkciu</t>
  </si>
  <si>
    <t>Meno parametra</t>
  </si>
  <si>
    <t>Meno číselníka</t>
  </si>
  <si>
    <t>Implicitná hodnota parametra</t>
  </si>
  <si>
    <t>Meno skupiny v protokole</t>
  </si>
  <si>
    <t>Viditeľnosť (implicitne viditeľný) v protokole</t>
  </si>
  <si>
    <t>Povinnosť (implicitne povinný)</t>
  </si>
  <si>
    <t>Meno role pre parameter</t>
  </si>
  <si>
    <t>Číslo stránky</t>
  </si>
  <si>
    <t>Poradie parametra v stránke al. Skupine</t>
  </si>
  <si>
    <t>Meno skupiny na stránke</t>
  </si>
  <si>
    <t>Color</t>
  </si>
  <si>
    <t>Viditeľnosť (implicitne viditeľný) v stránke</t>
  </si>
  <si>
    <t>Editovať (implicitne  editovateľný)</t>
  </si>
  <si>
    <t>Šírka textu parametra (1–12)</t>
  </si>
  <si>
    <t>Šírka editora parametra (1–12)</t>
  </si>
  <si>
    <t>Šírka skupiny parametrov (1-12)</t>
  </si>
  <si>
    <t>SP</t>
  </si>
  <si>
    <t>Solitea Pay – výpočet poplatkov</t>
  </si>
  <si>
    <t>service</t>
  </si>
  <si>
    <t>suma_transakcie</t>
  </si>
  <si>
    <t>Nastavenia</t>
  </si>
  <si>
    <t>poplatok_poskytovateli_sluzby</t>
  </si>
  <si>
    <t>cr_visa_debit_kc</t>
  </si>
  <si>
    <t>Poplatky – Česká republika (zastoupení: 95 %)</t>
  </si>
  <si>
    <t>#bf1407 #ffffff</t>
  </si>
  <si>
    <t>cr_mastercard_debit_kc</t>
  </si>
  <si>
    <t>cr_maestro_debit_kc</t>
  </si>
  <si>
    <t>cr_debit_average</t>
  </si>
  <si>
    <t>eu_visa_debit_kc</t>
  </si>
  <si>
    <t>#235090 #ffff00</t>
  </si>
  <si>
    <t>eu_mastercard_debit_kc</t>
  </si>
  <si>
    <t>eu_maestro_debit_kc</t>
  </si>
  <si>
    <t>eu_debit_average</t>
  </si>
  <si>
    <t>i_visa_debit_kc</t>
  </si>
  <si>
    <t>#6b6b6b #ffffff</t>
  </si>
  <si>
    <t>i_mastercard_debit_kc</t>
  </si>
  <si>
    <t>i_maestro_debit_kc</t>
  </si>
  <si>
    <t>i_debit_average</t>
  </si>
  <si>
    <t>cr_visa_credit_kc</t>
  </si>
  <si>
    <t>cr_mastercard_credit_kc</t>
  </si>
  <si>
    <t>cr_credit_average</t>
  </si>
  <si>
    <t>eu_visa_credit_kc</t>
  </si>
  <si>
    <t>eu_mastercard_credit_kc</t>
  </si>
  <si>
    <t>eu_credit_average</t>
  </si>
  <si>
    <t>i_visa_credit_kc</t>
  </si>
  <si>
    <t>i_mastercard_credit_kc</t>
  </si>
  <si>
    <t>i_credit_average</t>
  </si>
  <si>
    <t>DEBIT</t>
  </si>
  <si>
    <t>CREDIT</t>
  </si>
  <si>
    <t>Settings</t>
  </si>
  <si>
    <t>Germany (95 %) - debit</t>
  </si>
  <si>
    <t>Germany (95 %) - credit</t>
  </si>
  <si>
    <t>Europian union (4 %) - debit</t>
  </si>
  <si>
    <t>Europian union (4 %) - credit</t>
  </si>
  <si>
    <t>Other countries (1 %) - debit</t>
  </si>
  <si>
    <t>Other countries (1 %) -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</si>
</sst>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[$Kč-405]_-;\-* #,##0.00\ [$Kč-405]_-;_-* &quot;-&quot;??\ [$Kč-405]_-;_-@"/>
    <numFmt numFmtId="165" formatCode="0.0000%"/>
    <numFmt numFmtId="166" formatCode="_-* #,##0.00\ &quot;€&quot;_-;\-* #,##0.00\ &quot;€&quot;_-;_-* &quot;-&quot;??\ &quot;€&quot;_-;_-@"/>
    <numFmt numFmtId="167" formatCode="_-* #,##0.0000\ &quot;€&quot;_-;\-* #,##0.0000\ &quot;€&quot;_-;_-* &quot;-&quot;????\ &quot;€&quot;_-;_-@"/>
    <numFmt numFmtId="168" formatCode="#,##0.0000\ &quot;€&quot;"/>
    <numFmt numFmtId="169" formatCode="#,##0.000\ &quot;€&quot;"/>
    <numFmt numFmtId="170" formatCode="_-* #,##0.000\ [$Kč-405]_-;\-* #,##0.000\ [$Kč-405]_-;_-* &quot;-&quot;???\ [$Kč-405]_-;_-@"/>
    <numFmt numFmtId="171" formatCode="_-* #,##0.00&quot; €&quot;_-;\-* #,##0.00&quot; €&quot;_-;_-* \-??&quot; €&quot;_-;_-@"/>
  </numFmts>
  <fonts count="37">
    <font>
      <sz val="11"/>
      <color rgb="FF000000"/>
      <name val="Calibri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4472C4"/>
      <name val="Calibri"/>
      <family val="2"/>
    </font>
    <font>
      <sz val="10"/>
      <color rgb="FF0070C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9"/>
      <color rgb="FF0070C0"/>
      <name val="Calibri"/>
      <family val="2"/>
    </font>
    <font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Roboto"/>
    </font>
    <font>
      <b/>
      <sz val="10"/>
      <color rgb="FF7F6000"/>
      <name val="Calibri"/>
      <family val="2"/>
    </font>
    <font>
      <b/>
      <sz val="10"/>
      <color rgb="FF385623"/>
      <name val="Calibri"/>
      <family val="2"/>
    </font>
    <font>
      <b/>
      <sz val="10"/>
      <color rgb="FF1E4E79"/>
      <name val="Calibri"/>
      <family val="2"/>
    </font>
    <font>
      <sz val="12"/>
      <color rgb="FFFF0000"/>
      <name val="Calibri"/>
      <family val="2"/>
    </font>
    <font>
      <sz val="9"/>
      <color rgb="FF000000"/>
      <name val="Calibri"/>
      <family val="2"/>
    </font>
    <font>
      <sz val="9"/>
      <color rgb="FF7F6000"/>
      <name val="Calibri"/>
      <family val="2"/>
    </font>
    <font>
      <sz val="9"/>
      <color rgb="FF385623"/>
      <name val="Calibri"/>
      <family val="2"/>
    </font>
    <font>
      <b/>
      <sz val="9"/>
      <color rgb="FF1E4E79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8"/>
      <color rgb="FF000000"/>
      <name val="Calibri"/>
      <family val="2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theme="0" tint="-0.3499862666707357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  <fill>
      <patternFill patternType="solid">
        <fgColor rgb="FF7F7F7F"/>
        <bgColor rgb="FF7F7F7F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2F2F2"/>
      </patternFill>
    </fill>
    <fill>
      <patternFill patternType="solid">
        <fgColor rgb="FF99CC00"/>
        <bgColor rgb="FFFFCC00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333333"/>
      </bottom>
      <diagonal/>
    </border>
    <border>
      <left style="thin">
        <color rgb="FF333300"/>
      </left>
      <right/>
      <top/>
      <bottom style="thin">
        <color rgb="FF333300"/>
      </bottom>
      <diagonal/>
    </border>
    <border>
      <left style="hair">
        <color rgb="FF333300"/>
      </left>
      <right/>
      <top/>
      <bottom style="thin">
        <color rgb="FF333300"/>
      </bottom>
      <diagonal/>
    </border>
    <border>
      <left/>
      <right style="hair">
        <color auto="1"/>
      </right>
      <top style="hair">
        <color auto="1"/>
      </top>
      <bottom style="thin">
        <color rgb="FF333300"/>
      </bottom>
      <diagonal/>
    </border>
    <border>
      <left/>
      <right/>
      <top style="hair">
        <color auto="1"/>
      </top>
      <bottom style="thin">
        <color rgb="FF333300"/>
      </bottom>
      <diagonal/>
    </border>
    <border>
      <left/>
      <right style="thin">
        <color rgb="FF333333"/>
      </right>
      <top/>
      <bottom style="thin">
        <color rgb="FF333300"/>
      </bottom>
      <diagonal/>
    </border>
    <border>
      <left style="thin">
        <color rgb="FF333300"/>
      </left>
      <right style="hair">
        <color auto="1"/>
      </right>
      <top style="hair">
        <color auto="1"/>
      </top>
      <bottom style="thin">
        <color rgb="FF3333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333300"/>
      </bottom>
      <diagonal/>
    </border>
    <border>
      <left/>
      <right/>
      <top/>
      <bottom style="thin">
        <color rgb="FF3333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0" fillId="0" borderId="0"/>
    <xf numFmtId="0" fontId="32" fillId="0" borderId="0"/>
  </cellStyleXfs>
  <cellXfs count="167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/>
    <xf numFmtId="0" fontId="10" fillId="0" borderId="0" xfId="0" applyFont="1"/>
    <xf numFmtId="0" fontId="10" fillId="0" borderId="0" xfId="0" applyFont="1" applyAlignment="1"/>
    <xf numFmtId="0" fontId="15" fillId="0" borderId="0" xfId="0" applyFont="1" applyAlignment="1">
      <alignment horizontal="center" vertical="center" textRotation="90" wrapText="1"/>
    </xf>
    <xf numFmtId="0" fontId="16" fillId="0" borderId="0" xfId="0" applyFont="1" applyAlignment="1">
      <alignment vertical="center" textRotation="90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5" fontId="0" fillId="0" borderId="0" xfId="0" applyNumberFormat="1" applyFont="1"/>
    <xf numFmtId="166" fontId="20" fillId="0" borderId="0" xfId="0" applyNumberFormat="1" applyFont="1"/>
    <xf numFmtId="166" fontId="21" fillId="0" borderId="0" xfId="0" applyNumberFormat="1" applyFont="1"/>
    <xf numFmtId="165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165" fontId="19" fillId="0" borderId="0" xfId="0" applyNumberFormat="1" applyFont="1"/>
    <xf numFmtId="0" fontId="19" fillId="0" borderId="0" xfId="0" applyFont="1"/>
    <xf numFmtId="168" fontId="19" fillId="0" borderId="0" xfId="0" applyNumberFormat="1" applyFont="1"/>
    <xf numFmtId="166" fontId="19" fillId="0" borderId="0" xfId="0" applyNumberFormat="1" applyFont="1"/>
    <xf numFmtId="165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9" fontId="19" fillId="0" borderId="0" xfId="0" applyNumberFormat="1" applyFont="1" applyAlignment="1">
      <alignment horizontal="right"/>
    </xf>
    <xf numFmtId="10" fontId="0" fillId="0" borderId="0" xfId="0" applyNumberFormat="1" applyFont="1"/>
    <xf numFmtId="0" fontId="25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0" fontId="7" fillId="0" borderId="0" xfId="0" applyNumberFormat="1" applyFont="1" applyAlignment="1">
      <alignment horizontal="right"/>
    </xf>
    <xf numFmtId="0" fontId="13" fillId="0" borderId="10" xfId="0" applyFont="1" applyBorder="1" applyAlignment="1">
      <alignment horizontal="center"/>
    </xf>
    <xf numFmtId="0" fontId="12" fillId="7" borderId="10" xfId="0" applyFont="1" applyFill="1" applyBorder="1" applyAlignment="1">
      <alignment horizontal="center" vertical="center" textRotation="90" wrapText="1"/>
    </xf>
    <xf numFmtId="0" fontId="12" fillId="8" borderId="10" xfId="0" applyFont="1" applyFill="1" applyBorder="1" applyAlignment="1">
      <alignment vertical="center" textRotation="90" wrapText="1"/>
    </xf>
    <xf numFmtId="0" fontId="15" fillId="7" borderId="10" xfId="0" applyFont="1" applyFill="1" applyBorder="1" applyAlignment="1">
      <alignment horizontal="center" vertical="center" textRotation="90" wrapText="1"/>
    </xf>
    <xf numFmtId="0" fontId="16" fillId="8" borderId="10" xfId="0" applyFont="1" applyFill="1" applyBorder="1" applyAlignment="1">
      <alignment vertical="center" textRotation="90" wrapText="1"/>
    </xf>
    <xf numFmtId="0" fontId="12" fillId="8" borderId="15" xfId="0" applyFont="1" applyFill="1" applyBorder="1" applyAlignment="1">
      <alignment vertical="center" textRotation="90" wrapText="1"/>
    </xf>
    <xf numFmtId="0" fontId="12" fillId="0" borderId="10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center"/>
    </xf>
    <xf numFmtId="0" fontId="17" fillId="9" borderId="16" xfId="0" applyFont="1" applyFill="1" applyBorder="1" applyAlignment="1">
      <alignment horizontal="center"/>
    </xf>
    <xf numFmtId="0" fontId="16" fillId="8" borderId="15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9" fillId="0" borderId="10" xfId="0" applyFont="1" applyBorder="1"/>
    <xf numFmtId="170" fontId="19" fillId="6" borderId="10" xfId="0" applyNumberFormat="1" applyFont="1" applyFill="1" applyBorder="1"/>
    <xf numFmtId="165" fontId="19" fillId="6" borderId="10" xfId="0" applyNumberFormat="1" applyFont="1" applyFill="1" applyBorder="1"/>
    <xf numFmtId="165" fontId="19" fillId="7" borderId="10" xfId="0" applyNumberFormat="1" applyFont="1" applyFill="1" applyBorder="1"/>
    <xf numFmtId="10" fontId="19" fillId="8" borderId="10" xfId="0" applyNumberFormat="1" applyFont="1" applyFill="1" applyBorder="1"/>
    <xf numFmtId="170" fontId="10" fillId="6" borderId="10" xfId="0" applyNumberFormat="1" applyFont="1" applyFill="1" applyBorder="1"/>
    <xf numFmtId="165" fontId="10" fillId="6" borderId="10" xfId="0" applyNumberFormat="1" applyFont="1" applyFill="1" applyBorder="1"/>
    <xf numFmtId="170" fontId="20" fillId="7" borderId="10" xfId="0" applyNumberFormat="1" applyFont="1" applyFill="1" applyBorder="1"/>
    <xf numFmtId="170" fontId="21" fillId="8" borderId="10" xfId="0" applyNumberFormat="1" applyFont="1" applyFill="1" applyBorder="1"/>
    <xf numFmtId="165" fontId="22" fillId="9" borderId="10" xfId="0" applyNumberFormat="1" applyFont="1" applyFill="1" applyBorder="1" applyAlignment="1">
      <alignment horizontal="center"/>
    </xf>
    <xf numFmtId="170" fontId="22" fillId="9" borderId="16" xfId="0" applyNumberFormat="1" applyFont="1" applyFill="1" applyBorder="1" applyAlignment="1">
      <alignment horizontal="center"/>
    </xf>
    <xf numFmtId="170" fontId="21" fillId="8" borderId="15" xfId="0" applyNumberFormat="1" applyFont="1" applyFill="1" applyBorder="1"/>
    <xf numFmtId="170" fontId="22" fillId="9" borderId="10" xfId="0" applyNumberFormat="1" applyFont="1" applyFill="1" applyBorder="1" applyAlignment="1">
      <alignment horizontal="center"/>
    </xf>
    <xf numFmtId="165" fontId="28" fillId="0" borderId="10" xfId="0" applyNumberFormat="1" applyFont="1" applyBorder="1" applyAlignment="1">
      <alignment horizontal="center"/>
    </xf>
    <xf numFmtId="170" fontId="28" fillId="0" borderId="10" xfId="0" applyNumberFormat="1" applyFont="1" applyBorder="1" applyAlignment="1">
      <alignment horizontal="center"/>
    </xf>
    <xf numFmtId="165" fontId="19" fillId="10" borderId="10" xfId="0" applyNumberFormat="1" applyFont="1" applyFill="1" applyBorder="1" applyAlignment="1"/>
    <xf numFmtId="170" fontId="19" fillId="0" borderId="0" xfId="0" applyNumberFormat="1" applyFont="1"/>
    <xf numFmtId="10" fontId="19" fillId="0" borderId="2" xfId="0" applyNumberFormat="1" applyFont="1" applyBorder="1"/>
    <xf numFmtId="170" fontId="23" fillId="0" borderId="0" xfId="0" applyNumberFormat="1" applyFont="1" applyAlignment="1">
      <alignment horizontal="center"/>
    </xf>
    <xf numFmtId="170" fontId="21" fillId="0" borderId="2" xfId="0" applyNumberFormat="1" applyFont="1" applyBorder="1"/>
    <xf numFmtId="165" fontId="22" fillId="0" borderId="2" xfId="0" applyNumberFormat="1" applyFont="1" applyBorder="1" applyAlignment="1">
      <alignment horizontal="center"/>
    </xf>
    <xf numFmtId="170" fontId="22" fillId="0" borderId="2" xfId="0" applyNumberFormat="1" applyFont="1" applyBorder="1" applyAlignment="1">
      <alignment horizontal="center"/>
    </xf>
    <xf numFmtId="165" fontId="28" fillId="0" borderId="2" xfId="0" applyNumberFormat="1" applyFont="1" applyBorder="1" applyAlignment="1">
      <alignment horizontal="center"/>
    </xf>
    <xf numFmtId="170" fontId="28" fillId="0" borderId="2" xfId="0" applyNumberFormat="1" applyFont="1" applyBorder="1" applyAlignment="1">
      <alignment horizontal="center"/>
    </xf>
    <xf numFmtId="0" fontId="0" fillId="0" borderId="0" xfId="0" applyFont="1"/>
    <xf numFmtId="169" fontId="19" fillId="0" borderId="0" xfId="0" applyNumberFormat="1" applyFont="1"/>
    <xf numFmtId="10" fontId="19" fillId="0" borderId="0" xfId="0" applyNumberFormat="1" applyFont="1"/>
    <xf numFmtId="168" fontId="10" fillId="0" borderId="0" xfId="0" applyNumberFormat="1" applyFont="1"/>
    <xf numFmtId="165" fontId="10" fillId="0" borderId="0" xfId="0" applyNumberFormat="1" applyFont="1"/>
    <xf numFmtId="165" fontId="28" fillId="0" borderId="17" xfId="0" applyNumberFormat="1" applyFont="1" applyBorder="1" applyAlignment="1">
      <alignment horizontal="center"/>
    </xf>
    <xf numFmtId="167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0" fontId="13" fillId="11" borderId="0" xfId="0" applyFont="1" applyFill="1"/>
    <xf numFmtId="10" fontId="2" fillId="0" borderId="0" xfId="0" applyNumberFormat="1" applyFont="1"/>
    <xf numFmtId="165" fontId="0" fillId="11" borderId="0" xfId="0" applyNumberFormat="1" applyFont="1" applyFill="1"/>
    <xf numFmtId="0" fontId="31" fillId="12" borderId="18" xfId="1" applyFont="1" applyFill="1" applyBorder="1" applyAlignment="1">
      <alignment horizontal="center" vertical="center" wrapText="1"/>
    </xf>
    <xf numFmtId="0" fontId="31" fillId="13" borderId="18" xfId="1" applyFont="1" applyFill="1" applyBorder="1" applyAlignment="1">
      <alignment horizontal="center" vertical="center" wrapText="1"/>
    </xf>
    <xf numFmtId="0" fontId="31" fillId="13" borderId="19" xfId="1" applyFont="1" applyFill="1" applyBorder="1" applyAlignment="1">
      <alignment horizontal="center" vertical="center" wrapText="1"/>
    </xf>
    <xf numFmtId="0" fontId="31" fillId="13" borderId="20" xfId="1" applyFont="1" applyFill="1" applyBorder="1" applyAlignment="1">
      <alignment horizontal="center" vertical="center" wrapText="1"/>
    </xf>
    <xf numFmtId="0" fontId="31" fillId="0" borderId="21" xfId="1" applyFont="1" applyBorder="1" applyAlignment="1">
      <alignment horizontal="center" vertical="center" wrapText="1"/>
    </xf>
    <xf numFmtId="0" fontId="31" fillId="0" borderId="22" xfId="1" applyFont="1" applyBorder="1" applyAlignment="1">
      <alignment horizontal="center" vertical="center" wrapText="1"/>
    </xf>
    <xf numFmtId="0" fontId="31" fillId="13" borderId="23" xfId="1" applyFont="1" applyFill="1" applyBorder="1" applyAlignment="1">
      <alignment horizontal="center" vertical="center" wrapText="1"/>
    </xf>
    <xf numFmtId="0" fontId="31" fillId="0" borderId="24" xfId="1" applyFont="1" applyBorder="1" applyAlignment="1">
      <alignment horizontal="center" vertical="center" wrapText="1"/>
    </xf>
    <xf numFmtId="0" fontId="32" fillId="14" borderId="25" xfId="1" applyFont="1" applyFill="1" applyBorder="1" applyAlignment="1">
      <alignment horizontal="center" vertical="center" wrapText="1"/>
    </xf>
    <xf numFmtId="0" fontId="32" fillId="14" borderId="21" xfId="1" applyFont="1" applyFill="1" applyBorder="1" applyAlignment="1">
      <alignment horizontal="center" vertical="center" wrapText="1"/>
    </xf>
    <xf numFmtId="0" fontId="31" fillId="0" borderId="18" xfId="1" applyFont="1" applyBorder="1"/>
    <xf numFmtId="0" fontId="31" fillId="0" borderId="26" xfId="2" applyFont="1" applyBorder="1"/>
    <xf numFmtId="0" fontId="30" fillId="0" borderId="0" xfId="1"/>
    <xf numFmtId="0" fontId="0" fillId="0" borderId="0" xfId="0"/>
    <xf numFmtId="0" fontId="30" fillId="0" borderId="27" xfId="1" applyBorder="1"/>
    <xf numFmtId="0" fontId="30" fillId="0" borderId="28" xfId="1" applyBorder="1"/>
    <xf numFmtId="0" fontId="30" fillId="0" borderId="0" xfId="1" applyBorder="1"/>
    <xf numFmtId="171" fontId="21" fillId="0" borderId="0" xfId="0" applyNumberFormat="1" applyFont="1"/>
    <xf numFmtId="171" fontId="19" fillId="0" borderId="0" xfId="0" applyNumberFormat="1" applyFont="1"/>
    <xf numFmtId="0" fontId="29" fillId="0" borderId="0" xfId="0" applyFont="1"/>
    <xf numFmtId="165" fontId="0" fillId="0" borderId="0" xfId="0" applyNumberFormat="1"/>
    <xf numFmtId="0" fontId="0" fillId="0" borderId="0" xfId="0" applyFont="1" applyAlignment="1"/>
    <xf numFmtId="0" fontId="12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169" fontId="19" fillId="0" borderId="0" xfId="0" applyNumberFormat="1" applyFont="1" applyAlignment="1">
      <alignment horizontal="right"/>
    </xf>
    <xf numFmtId="0" fontId="0" fillId="0" borderId="0" xfId="0" applyFont="1" applyAlignment="1"/>
    <xf numFmtId="0" fontId="19" fillId="0" borderId="2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1" xfId="0" applyFont="1" applyFill="1" applyBorder="1" applyAlignment="1">
      <alignment horizontal="left"/>
    </xf>
    <xf numFmtId="165" fontId="19" fillId="3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165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165" fontId="19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left"/>
    </xf>
    <xf numFmtId="9" fontId="24" fillId="0" borderId="1" xfId="0" applyNumberFormat="1" applyFont="1" applyBorder="1" applyAlignment="1">
      <alignment horizontal="center" vertical="center"/>
    </xf>
    <xf numFmtId="9" fontId="18" fillId="0" borderId="4" xfId="0" applyNumberFormat="1" applyFont="1" applyBorder="1" applyAlignment="1">
      <alignment horizontal="center" vertical="center"/>
    </xf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textRotation="90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right" vertical="center"/>
    </xf>
    <xf numFmtId="0" fontId="36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10" fontId="11" fillId="0" borderId="0" xfId="0" applyNumberFormat="1" applyFont="1" applyAlignment="1">
      <alignment horizontal="right"/>
    </xf>
    <xf numFmtId="0" fontId="27" fillId="0" borderId="0" xfId="0" applyFont="1" applyAlignment="1">
      <alignment horizontal="left"/>
    </xf>
    <xf numFmtId="0" fontId="13" fillId="0" borderId="1" xfId="0" applyFont="1" applyBorder="1" applyAlignment="1"/>
    <xf numFmtId="0" fontId="0" fillId="4" borderId="11" xfId="0" applyFont="1" applyFill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0" fillId="5" borderId="1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17" fillId="9" borderId="1" xfId="0" applyFont="1" applyFill="1" applyBorder="1" applyAlignment="1">
      <alignment horizontal="center" vertical="center" textRotation="90" wrapText="1"/>
    </xf>
    <xf numFmtId="0" fontId="13" fillId="0" borderId="14" xfId="0" applyFont="1" applyBorder="1"/>
    <xf numFmtId="0" fontId="5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/>
    </xf>
  </cellXfs>
  <cellStyles count="3">
    <cellStyle name="Normal" xfId="0" builtinId="0"/>
    <cellStyle name="Normal 2" xfId="1" xr:uid="{1079A033-D570-3B41-9A80-EE0030379AF6}"/>
    <cellStyle name="Normal 3" xfId="2" xr:uid="{61FF7D31-BA39-A441-81F3-75F270D3B927}"/>
  </cellStyles>
  <dxfs count="1">
    <dxf>
      <font>
        <b val="0"/>
        <sz val="12"/>
        <color rgb="FF008000"/>
      </font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0"/>
  <sheetViews>
    <sheetView workbookViewId="0">
      <selection activeCell="R15" sqref="R15"/>
    </sheetView>
  </sheetViews>
  <sheetFormatPr baseColWidth="10" defaultColWidth="14.5" defaultRowHeight="15" customHeight="1"/>
  <cols>
    <col min="1" max="1" width="7.83203125" customWidth="1"/>
    <col min="2" max="2" width="7.1640625" customWidth="1"/>
    <col min="3" max="3" width="6.5" customWidth="1"/>
    <col min="4" max="4" width="7.6640625" customWidth="1"/>
    <col min="5" max="5" width="8.83203125" customWidth="1"/>
    <col min="6" max="6" width="4.83203125" customWidth="1"/>
    <col min="7" max="7" width="26.1640625" customWidth="1"/>
    <col min="8" max="8" width="9.1640625" customWidth="1"/>
    <col min="9" max="9" width="8.6640625" customWidth="1"/>
    <col min="10" max="10" width="7.5" customWidth="1"/>
    <col min="11" max="11" width="12.33203125" customWidth="1"/>
    <col min="12" max="12" width="8.6640625" customWidth="1"/>
    <col min="13" max="13" width="3" customWidth="1"/>
    <col min="14" max="14" width="8.6640625" customWidth="1"/>
    <col min="15" max="15" width="18" customWidth="1"/>
    <col min="16" max="19" width="8.6640625" customWidth="1"/>
    <col min="20" max="20" width="16.5" customWidth="1"/>
    <col min="21" max="26" width="8.6640625" customWidth="1"/>
  </cols>
  <sheetData>
    <row r="1" spans="1:17" ht="16">
      <c r="A1" s="147"/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7">
      <c r="A2" s="141"/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7">
      <c r="A3" s="1" t="s">
        <v>0</v>
      </c>
      <c r="B3" s="148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"/>
      <c r="M3" s="1"/>
      <c r="N3" s="1"/>
      <c r="O3" s="105"/>
    </row>
    <row r="4" spans="1:17">
      <c r="A4" s="1" t="s">
        <v>2</v>
      </c>
      <c r="B4" s="148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"/>
      <c r="M4" s="1"/>
      <c r="N4" s="1"/>
      <c r="O4" s="105"/>
    </row>
    <row r="5" spans="1:17">
      <c r="A5" s="1" t="s">
        <v>3</v>
      </c>
      <c r="B5" s="148" t="s">
        <v>1</v>
      </c>
      <c r="C5" s="110"/>
      <c r="D5" s="110"/>
      <c r="E5" s="110"/>
      <c r="F5" s="1"/>
      <c r="G5" s="2" t="s">
        <v>4</v>
      </c>
      <c r="H5" s="1"/>
      <c r="I5" s="148" t="s">
        <v>1</v>
      </c>
      <c r="J5" s="110"/>
      <c r="K5" s="110"/>
      <c r="L5" s="110"/>
      <c r="M5" s="1"/>
      <c r="N5" s="1"/>
      <c r="O5" s="105"/>
    </row>
    <row r="6" spans="1:17" ht="7.5" customHeight="1">
      <c r="A6" s="141"/>
      <c r="B6" s="110"/>
      <c r="C6" s="110"/>
      <c r="D6" s="110"/>
      <c r="E6" s="110"/>
      <c r="F6" s="110"/>
      <c r="G6" s="110"/>
      <c r="H6" s="110"/>
      <c r="I6" s="110"/>
      <c r="J6" s="110"/>
      <c r="K6" s="110"/>
      <c r="O6" s="105"/>
    </row>
    <row r="7" spans="1:17">
      <c r="A7" s="149" t="s">
        <v>5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"/>
      <c r="M7" s="1"/>
      <c r="O7" s="105"/>
    </row>
    <row r="8" spans="1:17">
      <c r="A8" s="148" t="s">
        <v>1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"/>
      <c r="M8" s="1"/>
      <c r="O8" s="105"/>
    </row>
    <row r="9" spans="1:17" ht="7.5" customHeight="1">
      <c r="A9" s="119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"/>
      <c r="M9" s="1"/>
      <c r="O9" s="105"/>
    </row>
    <row r="10" spans="1:17" ht="30" customHeight="1">
      <c r="A10" s="136" t="s">
        <v>6</v>
      </c>
      <c r="B10" s="110"/>
      <c r="C10" s="110"/>
      <c r="D10" s="145">
        <v>3000000</v>
      </c>
      <c r="E10" s="110"/>
      <c r="F10" s="1"/>
      <c r="G10" s="136" t="s">
        <v>7</v>
      </c>
      <c r="H10" s="110"/>
      <c r="I10" s="110"/>
      <c r="J10" s="138">
        <v>5000000</v>
      </c>
      <c r="K10" s="110"/>
      <c r="L10" s="1"/>
      <c r="M10" s="1"/>
      <c r="O10" s="105"/>
    </row>
    <row r="11" spans="1:17" ht="30" customHeight="1">
      <c r="A11" s="136" t="s">
        <v>8</v>
      </c>
      <c r="B11" s="110"/>
      <c r="C11" s="110"/>
      <c r="D11" s="146">
        <v>2000</v>
      </c>
      <c r="E11" s="110"/>
      <c r="F11" s="1"/>
      <c r="G11" s="136" t="s">
        <v>9</v>
      </c>
      <c r="H11" s="110"/>
      <c r="I11" s="110"/>
      <c r="J11" s="146">
        <v>6688</v>
      </c>
      <c r="K11" s="110"/>
      <c r="L11" s="1"/>
      <c r="M11" s="1"/>
      <c r="O11" s="105"/>
    </row>
    <row r="12" spans="1:17" ht="30" customHeight="1">
      <c r="A12" s="136" t="s">
        <v>10</v>
      </c>
      <c r="B12" s="110"/>
      <c r="C12" s="110"/>
      <c r="D12" s="137">
        <v>1</v>
      </c>
      <c r="E12" s="110"/>
      <c r="F12" s="1"/>
      <c r="G12" s="136" t="s">
        <v>11</v>
      </c>
      <c r="H12" s="110"/>
      <c r="I12" s="110"/>
      <c r="J12" s="138">
        <v>320000</v>
      </c>
      <c r="K12" s="110"/>
      <c r="L12" s="1"/>
      <c r="M12" s="1"/>
    </row>
    <row r="13" spans="1:17" ht="7.5" customHeight="1">
      <c r="A13" s="141"/>
      <c r="B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17" ht="16">
      <c r="A14" s="4" t="s">
        <v>12</v>
      </c>
    </row>
    <row r="15" spans="1:17" ht="7.5" customHeight="1">
      <c r="A15" s="141"/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7" ht="30" customHeight="1">
      <c r="A16" s="142" t="s">
        <v>13</v>
      </c>
      <c r="B16" s="110"/>
      <c r="C16" s="110"/>
      <c r="D16" s="110"/>
      <c r="E16" s="110"/>
      <c r="F16" s="143">
        <v>100</v>
      </c>
      <c r="G16" s="110"/>
      <c r="H16" s="144" t="s">
        <v>14</v>
      </c>
      <c r="I16" s="110"/>
      <c r="J16" s="110"/>
      <c r="K16" s="110"/>
      <c r="L16" s="5"/>
      <c r="M16" s="5"/>
      <c r="N16" s="5"/>
      <c r="O16" s="5"/>
      <c r="P16" s="5"/>
      <c r="Q16" s="5"/>
    </row>
    <row r="17" spans="1:20" ht="30" customHeight="1">
      <c r="A17" s="142" t="s">
        <v>15</v>
      </c>
      <c r="B17" s="110"/>
      <c r="C17" s="110"/>
      <c r="D17" s="110"/>
      <c r="E17" s="110"/>
      <c r="F17" s="139">
        <f>H17/100</f>
        <v>8.6999999999999994E-3</v>
      </c>
      <c r="G17" s="110"/>
      <c r="H17" s="140">
        <v>0.87</v>
      </c>
      <c r="I17" s="140"/>
      <c r="J17" s="140"/>
      <c r="K17" s="140"/>
      <c r="L17" s="5"/>
      <c r="M17" s="5"/>
      <c r="N17" s="5"/>
      <c r="O17" s="6"/>
      <c r="P17" s="5"/>
      <c r="Q17" s="5"/>
    </row>
    <row r="18" spans="1:20" ht="7.5" customHeight="1">
      <c r="A18" s="130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20" ht="23.25" customHeight="1">
      <c r="A19" s="120" t="s">
        <v>16</v>
      </c>
      <c r="B19" s="107"/>
      <c r="C19" s="107"/>
      <c r="D19" s="107"/>
      <c r="E19" s="107"/>
      <c r="F19" s="107"/>
      <c r="G19" s="108"/>
      <c r="H19" s="120" t="s">
        <v>17</v>
      </c>
      <c r="I19" s="107"/>
      <c r="J19" s="107"/>
      <c r="K19" s="108"/>
      <c r="L19" s="131" t="s">
        <v>18</v>
      </c>
      <c r="M19" s="108"/>
      <c r="N19" s="7"/>
      <c r="O19" s="8"/>
      <c r="P19" s="132"/>
      <c r="Q19" s="110"/>
    </row>
    <row r="20" spans="1:20">
      <c r="A20" s="134" t="s">
        <v>19</v>
      </c>
      <c r="B20" s="107"/>
      <c r="C20" s="133" t="s">
        <v>20</v>
      </c>
      <c r="D20" s="107"/>
      <c r="E20" s="135" t="s">
        <v>21</v>
      </c>
      <c r="F20" s="107"/>
      <c r="G20" s="108"/>
      <c r="H20" s="106" t="s">
        <v>22</v>
      </c>
      <c r="I20" s="108"/>
      <c r="J20" s="106" t="s">
        <v>23</v>
      </c>
      <c r="K20" s="108"/>
      <c r="L20" s="124">
        <v>0.95</v>
      </c>
      <c r="M20" s="125"/>
      <c r="N20" s="9"/>
      <c r="O20" s="10"/>
      <c r="P20" s="11"/>
      <c r="Q20" s="11"/>
      <c r="T20" s="12"/>
    </row>
    <row r="21" spans="1:20" ht="15.75" customHeight="1">
      <c r="A21" s="115" t="str">
        <f>'CZ Solitea PAY'!A10</f>
        <v>Česká republika</v>
      </c>
      <c r="B21" s="107"/>
      <c r="C21" s="111" t="s">
        <v>24</v>
      </c>
      <c r="D21" s="107"/>
      <c r="E21" s="111" t="s">
        <v>25</v>
      </c>
      <c r="F21" s="107"/>
      <c r="G21" s="108"/>
      <c r="H21" s="121">
        <f ca="1">'CZ Solitea PAY'!M10*RAND()</f>
        <v>1.1836643861178062</v>
      </c>
      <c r="I21" s="108"/>
      <c r="J21" s="114">
        <v>6.4999999999999997E-3</v>
      </c>
      <c r="K21" s="108"/>
      <c r="L21" s="126"/>
      <c r="M21" s="127"/>
      <c r="N21" s="13"/>
      <c r="O21" s="101" t="str">
        <f ca="1">ROUND(H21*RAND(),2)&amp;" Kč | "&amp;(J21*100)&amp;" %"</f>
        <v>0,67 Kč | 0,65 %</v>
      </c>
      <c r="P21" s="15"/>
      <c r="Q21" s="16"/>
    </row>
    <row r="22" spans="1:20" ht="15.75" customHeight="1">
      <c r="A22" s="115" t="str">
        <f>'CZ Solitea PAY'!A11</f>
        <v>Česká republika</v>
      </c>
      <c r="B22" s="107"/>
      <c r="C22" s="111" t="s">
        <v>24</v>
      </c>
      <c r="D22" s="107"/>
      <c r="E22" s="111" t="s">
        <v>26</v>
      </c>
      <c r="F22" s="107"/>
      <c r="G22" s="108"/>
      <c r="H22" s="121">
        <f ca="1">'CZ Solitea PAY'!M11*RAND()</f>
        <v>0.38607886578574147</v>
      </c>
      <c r="I22" s="108"/>
      <c r="J22" s="116">
        <v>3.1E-2</v>
      </c>
      <c r="K22" s="108"/>
      <c r="L22" s="126"/>
      <c r="M22" s="127"/>
      <c r="N22" s="13"/>
      <c r="O22" s="101" t="str">
        <f t="shared" ref="O22:O25" ca="1" si="0">ROUND(H22,2)&amp;" Kč | "&amp;(J22*100)&amp;" %"</f>
        <v>0,39 Kč | 3,1 %</v>
      </c>
      <c r="P22" s="15"/>
      <c r="Q22" s="16"/>
    </row>
    <row r="23" spans="1:20" ht="15.75" customHeight="1">
      <c r="A23" s="115" t="str">
        <f>'CZ Solitea PAY'!A12</f>
        <v>Česká republika</v>
      </c>
      <c r="B23" s="107"/>
      <c r="C23" s="111" t="s">
        <v>27</v>
      </c>
      <c r="D23" s="107"/>
      <c r="E23" s="111" t="s">
        <v>25</v>
      </c>
      <c r="F23" s="107"/>
      <c r="G23" s="108"/>
      <c r="H23" s="121">
        <f ca="1">'CZ Solitea PAY'!M12*RAND()</f>
        <v>1.0647754999388677</v>
      </c>
      <c r="I23" s="108"/>
      <c r="J23" s="114">
        <v>1.2200000000000001E-2</v>
      </c>
      <c r="K23" s="108"/>
      <c r="L23" s="126"/>
      <c r="M23" s="127"/>
      <c r="N23" s="13"/>
      <c r="O23" s="101" t="str">
        <f t="shared" ca="1" si="0"/>
        <v>1,06 Kč | 1,22 %</v>
      </c>
      <c r="P23" s="15"/>
      <c r="Q23" s="16"/>
    </row>
    <row r="24" spans="1:20" ht="15.75" customHeight="1">
      <c r="A24" s="115" t="str">
        <f>'CZ Solitea PAY'!A13</f>
        <v>Česká republika</v>
      </c>
      <c r="B24" s="107"/>
      <c r="C24" s="111" t="s">
        <v>27</v>
      </c>
      <c r="D24" s="107"/>
      <c r="E24" s="111" t="s">
        <v>26</v>
      </c>
      <c r="F24" s="107"/>
      <c r="G24" s="108"/>
      <c r="H24" s="121">
        <f ca="1">'CZ Solitea PAY'!M13*RAND()</f>
        <v>0.80413442983615335</v>
      </c>
      <c r="I24" s="108"/>
      <c r="J24" s="116">
        <v>1.6500000000000001E-2</v>
      </c>
      <c r="K24" s="108"/>
      <c r="L24" s="126"/>
      <c r="M24" s="127"/>
      <c r="N24" s="13"/>
      <c r="O24" s="101" t="str">
        <f t="shared" ca="1" si="0"/>
        <v>0,8 Kč | 1,65 %</v>
      </c>
      <c r="P24" s="15"/>
      <c r="Q24" s="16"/>
    </row>
    <row r="25" spans="1:20" ht="15.75" customHeight="1">
      <c r="A25" s="115" t="str">
        <f>'CZ Solitea PAY'!A14</f>
        <v>Česká republika</v>
      </c>
      <c r="B25" s="107"/>
      <c r="C25" s="111" t="s">
        <v>28</v>
      </c>
      <c r="D25" s="107"/>
      <c r="E25" s="111" t="s">
        <v>25</v>
      </c>
      <c r="F25" s="107"/>
      <c r="G25" s="108"/>
      <c r="H25" s="121">
        <f ca="1">'CZ Solitea PAY'!M14*RAND()</f>
        <v>0.80242203571855575</v>
      </c>
      <c r="I25" s="108"/>
      <c r="J25" s="114">
        <v>2.5000000000000001E-2</v>
      </c>
      <c r="K25" s="108"/>
      <c r="L25" s="128"/>
      <c r="M25" s="129"/>
      <c r="N25" s="13"/>
      <c r="O25" s="101" t="str">
        <f t="shared" ca="1" si="0"/>
        <v>0,8 Kč | 2,5 %</v>
      </c>
      <c r="P25" s="15"/>
      <c r="Q25" s="16"/>
    </row>
    <row r="26" spans="1:20" ht="7.5" customHeight="1">
      <c r="A26" s="117"/>
      <c r="B26" s="110"/>
      <c r="C26" s="117"/>
      <c r="D26" s="110"/>
      <c r="E26" s="17"/>
      <c r="F26" s="122"/>
      <c r="G26" s="110"/>
      <c r="H26" s="18"/>
      <c r="J26" s="19"/>
      <c r="K26" s="20"/>
      <c r="L26" s="21"/>
      <c r="M26" s="19"/>
      <c r="N26" s="22"/>
      <c r="O26" s="102"/>
      <c r="P26" s="23"/>
      <c r="Q26" s="24"/>
    </row>
    <row r="27" spans="1:20" ht="15.75" customHeight="1">
      <c r="A27" s="115" t="s">
        <v>29</v>
      </c>
      <c r="B27" s="107"/>
      <c r="C27" s="111" t="s">
        <v>24</v>
      </c>
      <c r="D27" s="107"/>
      <c r="E27" s="111" t="s">
        <v>25</v>
      </c>
      <c r="F27" s="107"/>
      <c r="G27" s="108"/>
      <c r="H27" s="121">
        <f ca="1">'CZ Solitea PAY'!M16*RAND()</f>
        <v>0.87786647957464192</v>
      </c>
      <c r="I27" s="108"/>
      <c r="J27" s="116">
        <v>2.4500000000000001E-2</v>
      </c>
      <c r="K27" s="108"/>
      <c r="L27" s="124">
        <v>0.04</v>
      </c>
      <c r="M27" s="125"/>
      <c r="N27" s="13"/>
      <c r="O27" s="101" t="str">
        <f ca="1">ROUND(H27,2)&amp;" Kč | "&amp;(J27*100)&amp;" %"</f>
        <v>0,88 Kč | 2,45 %</v>
      </c>
      <c r="P27" s="15"/>
      <c r="Q27" s="16"/>
    </row>
    <row r="28" spans="1:20" ht="15.75" customHeight="1">
      <c r="A28" s="115" t="s">
        <v>29</v>
      </c>
      <c r="B28" s="107"/>
      <c r="C28" s="111" t="s">
        <v>24</v>
      </c>
      <c r="D28" s="107"/>
      <c r="E28" s="111" t="s">
        <v>26</v>
      </c>
      <c r="F28" s="107"/>
      <c r="G28" s="108"/>
      <c r="H28" s="121">
        <f ca="1">'CZ Solitea PAY'!M17*RAND()</f>
        <v>1.3585635370287086</v>
      </c>
      <c r="I28" s="108"/>
      <c r="J28" s="116">
        <v>2.0000000000000001E-4</v>
      </c>
      <c r="K28" s="108"/>
      <c r="L28" s="126"/>
      <c r="M28" s="127"/>
      <c r="N28" s="13"/>
      <c r="O28" s="101" t="str">
        <f t="shared" ref="O28:O31" ca="1" si="1">ROUND(H28,2)&amp;" Kč | "&amp;(J28*100)&amp;" %"</f>
        <v>1,36 Kč | 0,02 %</v>
      </c>
      <c r="P28" s="15"/>
      <c r="Q28" s="16"/>
    </row>
    <row r="29" spans="1:20" ht="15.75" customHeight="1">
      <c r="A29" s="115" t="s">
        <v>29</v>
      </c>
      <c r="B29" s="107"/>
      <c r="C29" s="111" t="s">
        <v>27</v>
      </c>
      <c r="D29" s="107"/>
      <c r="E29" s="111" t="s">
        <v>25</v>
      </c>
      <c r="F29" s="107"/>
      <c r="G29" s="108"/>
      <c r="H29" s="121">
        <f ca="1">'CZ Solitea PAY'!M18*RAND()</f>
        <v>0.61371524057004812</v>
      </c>
      <c r="I29" s="108"/>
      <c r="J29" s="116">
        <v>6.4400000000000004E-3</v>
      </c>
      <c r="K29" s="108"/>
      <c r="L29" s="126"/>
      <c r="M29" s="127"/>
      <c r="N29" s="13"/>
      <c r="O29" s="101" t="str">
        <f t="shared" ca="1" si="1"/>
        <v>0,61 Kč | 0,644 %</v>
      </c>
      <c r="P29" s="15"/>
      <c r="Q29" s="16"/>
    </row>
    <row r="30" spans="1:20" ht="15.75" customHeight="1">
      <c r="A30" s="115" t="s">
        <v>29</v>
      </c>
      <c r="B30" s="107"/>
      <c r="C30" s="111" t="s">
        <v>27</v>
      </c>
      <c r="D30" s="107"/>
      <c r="E30" s="111" t="s">
        <v>26</v>
      </c>
      <c r="F30" s="107"/>
      <c r="G30" s="108"/>
      <c r="H30" s="121">
        <f ca="1">'CZ Solitea PAY'!M19*RAND()</f>
        <v>0.63367074054634642</v>
      </c>
      <c r="I30" s="108"/>
      <c r="J30" s="116">
        <v>2.58E-2</v>
      </c>
      <c r="K30" s="108"/>
      <c r="L30" s="126"/>
      <c r="M30" s="127"/>
      <c r="N30" s="13"/>
      <c r="O30" s="101" t="str">
        <f t="shared" ca="1" si="1"/>
        <v>0,63 Kč | 2,58 %</v>
      </c>
      <c r="P30" s="15"/>
      <c r="Q30" s="16"/>
    </row>
    <row r="31" spans="1:20" ht="15.75" customHeight="1">
      <c r="A31" s="115" t="s">
        <v>29</v>
      </c>
      <c r="B31" s="107"/>
      <c r="C31" s="111" t="s">
        <v>28</v>
      </c>
      <c r="D31" s="107"/>
      <c r="E31" s="111" t="s">
        <v>25</v>
      </c>
      <c r="F31" s="107"/>
      <c r="G31" s="108"/>
      <c r="H31" s="121">
        <f ca="1">'CZ Solitea PAY'!M20*RAND()</f>
        <v>0.31483751729946419</v>
      </c>
      <c r="I31" s="108"/>
      <c r="J31" s="116">
        <v>4.0099999999999997E-2</v>
      </c>
      <c r="K31" s="108"/>
      <c r="L31" s="128"/>
      <c r="M31" s="129"/>
      <c r="N31" s="13"/>
      <c r="O31" s="101" t="str">
        <f t="shared" ca="1" si="1"/>
        <v>0,31 Kč | 4,01 %</v>
      </c>
      <c r="P31" s="15"/>
      <c r="Q31" s="16"/>
    </row>
    <row r="32" spans="1:20" ht="7.5" customHeight="1">
      <c r="A32" s="117"/>
      <c r="B32" s="110"/>
      <c r="C32" s="117"/>
      <c r="D32" s="110"/>
      <c r="E32" s="17"/>
      <c r="F32" s="122"/>
      <c r="G32" s="110"/>
      <c r="H32" s="18"/>
      <c r="J32" s="19"/>
      <c r="K32" s="20"/>
      <c r="L32" s="21"/>
      <c r="M32" s="19"/>
      <c r="N32" s="22"/>
      <c r="O32" s="102"/>
      <c r="P32" s="23"/>
      <c r="Q32" s="24"/>
    </row>
    <row r="33" spans="1:17" ht="15.75" customHeight="1">
      <c r="A33" s="115" t="s">
        <v>30</v>
      </c>
      <c r="B33" s="107"/>
      <c r="C33" s="111" t="s">
        <v>24</v>
      </c>
      <c r="D33" s="107"/>
      <c r="E33" s="111" t="s">
        <v>25</v>
      </c>
      <c r="F33" s="107"/>
      <c r="G33" s="108"/>
      <c r="H33" s="121">
        <f ca="1">'CZ Solitea PAY'!M22*RAND()</f>
        <v>2.1822421179145604</v>
      </c>
      <c r="I33" s="108"/>
      <c r="J33" s="116">
        <v>1.255E-2</v>
      </c>
      <c r="K33" s="108"/>
      <c r="L33" s="124">
        <v>0.01</v>
      </c>
      <c r="M33" s="125"/>
      <c r="N33" s="13"/>
      <c r="O33" s="101" t="str">
        <f ca="1">ROUND(H33,2)&amp;" Kč | "&amp;(J33*100)&amp;" %"</f>
        <v>2,18 Kč | 1,255 %</v>
      </c>
      <c r="P33" s="15"/>
      <c r="Q33" s="16"/>
    </row>
    <row r="34" spans="1:17" ht="15.75" customHeight="1">
      <c r="A34" s="115" t="s">
        <v>30</v>
      </c>
      <c r="B34" s="107"/>
      <c r="C34" s="111" t="s">
        <v>24</v>
      </c>
      <c r="D34" s="107"/>
      <c r="E34" s="111" t="s">
        <v>26</v>
      </c>
      <c r="F34" s="107"/>
      <c r="G34" s="108"/>
      <c r="H34" s="121">
        <f ca="1">'CZ Solitea PAY'!M23*RAND()</f>
        <v>0.34082385927656972</v>
      </c>
      <c r="I34" s="108"/>
      <c r="J34" s="116">
        <v>1.2200000000000001E-2</v>
      </c>
      <c r="K34" s="108"/>
      <c r="L34" s="126"/>
      <c r="M34" s="127"/>
      <c r="N34" s="13"/>
      <c r="O34" s="101" t="str">
        <f t="shared" ref="O34:O37" ca="1" si="2">ROUND(H34,2)&amp;" Kč | "&amp;(J34*100)&amp;" %"</f>
        <v>0,34 Kč | 1,22 %</v>
      </c>
      <c r="P34" s="15"/>
      <c r="Q34" s="16"/>
    </row>
    <row r="35" spans="1:17" ht="15.75" customHeight="1">
      <c r="A35" s="115" t="s">
        <v>30</v>
      </c>
      <c r="B35" s="107"/>
      <c r="C35" s="111" t="s">
        <v>27</v>
      </c>
      <c r="D35" s="107"/>
      <c r="E35" s="111" t="s">
        <v>25</v>
      </c>
      <c r="F35" s="107"/>
      <c r="G35" s="108"/>
      <c r="H35" s="121">
        <f ca="1">'CZ Solitea PAY'!M24*RAND()</f>
        <v>4.5866921061486012</v>
      </c>
      <c r="I35" s="108"/>
      <c r="J35" s="116">
        <v>2.3999999999999998E-3</v>
      </c>
      <c r="K35" s="108"/>
      <c r="L35" s="126"/>
      <c r="M35" s="127"/>
      <c r="N35" s="13"/>
      <c r="O35" s="101" t="str">
        <f t="shared" ca="1" si="2"/>
        <v>4,59 Kč | 0,24 %</v>
      </c>
      <c r="P35" s="15"/>
      <c r="Q35" s="16"/>
    </row>
    <row r="36" spans="1:17" ht="15.75" customHeight="1">
      <c r="A36" s="115" t="s">
        <v>30</v>
      </c>
      <c r="B36" s="107"/>
      <c r="C36" s="111" t="s">
        <v>27</v>
      </c>
      <c r="D36" s="107"/>
      <c r="E36" s="111" t="s">
        <v>26</v>
      </c>
      <c r="F36" s="107"/>
      <c r="G36" s="108"/>
      <c r="H36" s="121">
        <f ca="1">'CZ Solitea PAY'!M25*RAND()</f>
        <v>1.9414252354065418</v>
      </c>
      <c r="I36" s="108"/>
      <c r="J36" s="116">
        <v>1.3599999999999999E-2</v>
      </c>
      <c r="K36" s="108"/>
      <c r="L36" s="126"/>
      <c r="M36" s="127"/>
      <c r="N36" s="13"/>
      <c r="O36" s="101" t="str">
        <f t="shared" ca="1" si="2"/>
        <v>1,94 Kč | 1,36 %</v>
      </c>
      <c r="P36" s="15"/>
      <c r="Q36" s="16"/>
    </row>
    <row r="37" spans="1:17" ht="15.75" customHeight="1">
      <c r="A37" s="115" t="s">
        <v>30</v>
      </c>
      <c r="B37" s="107"/>
      <c r="C37" s="111" t="s">
        <v>28</v>
      </c>
      <c r="D37" s="107"/>
      <c r="E37" s="111" t="s">
        <v>25</v>
      </c>
      <c r="F37" s="107"/>
      <c r="G37" s="108"/>
      <c r="H37" s="121">
        <f ca="1">'CZ Solitea PAY'!M26*RAND()</f>
        <v>3.9790319957206561</v>
      </c>
      <c r="I37" s="108"/>
      <c r="J37" s="116">
        <v>3.39E-2</v>
      </c>
      <c r="K37" s="108"/>
      <c r="L37" s="128"/>
      <c r="M37" s="129"/>
      <c r="N37" s="13"/>
      <c r="O37" s="101" t="str">
        <f t="shared" ca="1" si="2"/>
        <v>3,98 Kč | 3,39 %</v>
      </c>
      <c r="P37" s="15"/>
      <c r="Q37" s="16"/>
    </row>
    <row r="38" spans="1:17" ht="7.5" customHeight="1">
      <c r="A38" s="112"/>
      <c r="B38" s="110"/>
      <c r="C38" s="110"/>
      <c r="D38" s="110"/>
      <c r="E38" s="110"/>
      <c r="F38" s="110"/>
      <c r="G38" s="110"/>
      <c r="H38" s="25"/>
      <c r="J38" s="19"/>
    </row>
    <row r="39" spans="1:17" ht="15.75" customHeight="1">
      <c r="A39" s="113" t="str">
        <f>'CZ Solitea PAY'!A28</f>
        <v>Priemerne za karty vydane v Českej republike</v>
      </c>
      <c r="B39" s="107"/>
      <c r="C39" s="107"/>
      <c r="D39" s="107"/>
      <c r="E39" s="107"/>
      <c r="F39" s="107"/>
      <c r="G39" s="107"/>
      <c r="H39" s="107"/>
      <c r="I39" s="108"/>
      <c r="J39" s="114">
        <v>1.2500000000000001E-2</v>
      </c>
      <c r="K39" s="108"/>
      <c r="L39" s="123">
        <v>0.95</v>
      </c>
      <c r="M39" s="108"/>
    </row>
    <row r="40" spans="1:17" ht="15.75" customHeight="1">
      <c r="A40" s="115" t="str">
        <f>'CZ Solitea PAY'!A29</f>
        <v>Priemerne za karty vydane v EU</v>
      </c>
      <c r="B40" s="107"/>
      <c r="C40" s="107"/>
      <c r="D40" s="107"/>
      <c r="E40" s="107"/>
      <c r="F40" s="107"/>
      <c r="G40" s="107"/>
      <c r="H40" s="107"/>
      <c r="I40" s="108"/>
      <c r="J40" s="116">
        <v>7.9500000000000005E-3</v>
      </c>
      <c r="K40" s="108"/>
      <c r="L40" s="123">
        <v>0.04</v>
      </c>
      <c r="M40" s="108"/>
    </row>
    <row r="41" spans="1:17" ht="15.75" customHeight="1">
      <c r="A41" s="115" t="str">
        <f>'CZ Solitea PAY'!A30</f>
        <v>Priemerne za karty vydane v iných krajinách</v>
      </c>
      <c r="B41" s="107"/>
      <c r="C41" s="107"/>
      <c r="D41" s="107"/>
      <c r="E41" s="107"/>
      <c r="F41" s="107"/>
      <c r="G41" s="107"/>
      <c r="H41" s="107"/>
      <c r="I41" s="108"/>
      <c r="J41" s="116">
        <v>3.2000000000000001E-2</v>
      </c>
      <c r="K41" s="108"/>
      <c r="L41" s="123">
        <v>0.01</v>
      </c>
      <c r="M41" s="108"/>
    </row>
    <row r="42" spans="1:17" ht="15.75" customHeight="1">
      <c r="A42" s="117"/>
      <c r="B42" s="110"/>
      <c r="C42" s="110"/>
      <c r="D42" s="110"/>
      <c r="E42" s="110"/>
      <c r="F42" s="110"/>
      <c r="G42" s="110"/>
      <c r="H42" s="110"/>
      <c r="I42" s="110"/>
      <c r="J42" s="118"/>
      <c r="K42" s="110"/>
    </row>
    <row r="43" spans="1:17" ht="15.75" customHeight="1">
      <c r="A43" s="119"/>
      <c r="B43" s="110"/>
      <c r="C43" s="110"/>
      <c r="D43" s="110"/>
      <c r="E43" s="110"/>
      <c r="F43" s="110"/>
      <c r="G43" s="110"/>
      <c r="H43" s="3"/>
    </row>
    <row r="44" spans="1:17" ht="15.75" customHeight="1">
      <c r="A44" s="120" t="s">
        <v>31</v>
      </c>
      <c r="B44" s="107"/>
      <c r="C44" s="107"/>
      <c r="D44" s="107"/>
      <c r="E44" s="107"/>
      <c r="F44" s="107"/>
      <c r="G44" s="108"/>
      <c r="H44" s="3"/>
    </row>
    <row r="45" spans="1:17" ht="15.75" customHeight="1">
      <c r="A45" s="106" t="s">
        <v>32</v>
      </c>
      <c r="B45" s="107"/>
      <c r="C45" s="107"/>
      <c r="D45" s="107"/>
      <c r="E45" s="107"/>
      <c r="F45" s="107"/>
      <c r="G45" s="108"/>
      <c r="H45" s="3"/>
    </row>
    <row r="46" spans="1:17" ht="15.75" customHeight="1">
      <c r="F46" s="109"/>
      <c r="G46" s="110"/>
      <c r="H46" s="26"/>
    </row>
    <row r="47" spans="1:17" ht="15.75" customHeight="1">
      <c r="F47" s="27"/>
    </row>
    <row r="48" spans="1:17" ht="15.75" customHeight="1">
      <c r="F48" s="27"/>
    </row>
    <row r="49" spans="6:6" ht="15.75" customHeight="1">
      <c r="F49" s="27"/>
    </row>
    <row r="50" spans="6:6" ht="15.75" customHeight="1">
      <c r="F50" s="27"/>
    </row>
    <row r="51" spans="6:6" ht="15.75" customHeight="1">
      <c r="F51" s="27"/>
    </row>
    <row r="52" spans="6:6" ht="15.75" customHeight="1">
      <c r="F52" s="27"/>
    </row>
    <row r="53" spans="6:6" ht="15.75" customHeight="1">
      <c r="F53" s="27"/>
    </row>
    <row r="54" spans="6:6" ht="15.75" customHeight="1">
      <c r="F54" s="27"/>
    </row>
    <row r="55" spans="6:6" ht="15.75" customHeight="1">
      <c r="F55" s="27"/>
    </row>
    <row r="56" spans="6:6" ht="15.75" customHeight="1">
      <c r="F56" s="27"/>
    </row>
    <row r="57" spans="6:6" ht="15.75" customHeight="1">
      <c r="F57" s="27"/>
    </row>
    <row r="58" spans="6:6" ht="15.75" customHeight="1">
      <c r="F58" s="27"/>
    </row>
    <row r="59" spans="6:6" ht="15.75" customHeight="1">
      <c r="F59" s="27"/>
    </row>
    <row r="60" spans="6:6" ht="15.75" customHeight="1">
      <c r="F60" s="27"/>
    </row>
    <row r="61" spans="6:6" ht="15.75" customHeight="1">
      <c r="F61" s="27"/>
    </row>
    <row r="62" spans="6:6" ht="15.75" customHeight="1">
      <c r="F62" s="27"/>
    </row>
    <row r="63" spans="6:6" ht="15.75" customHeight="1">
      <c r="F63" s="27"/>
    </row>
    <row r="64" spans="6:6" ht="15.75" customHeight="1">
      <c r="F64" s="27"/>
    </row>
    <row r="65" spans="6:6" ht="15.75" customHeight="1">
      <c r="F65" s="27"/>
    </row>
    <row r="66" spans="6:6" ht="15.75" customHeight="1">
      <c r="F66" s="27"/>
    </row>
    <row r="67" spans="6:6" ht="15.75" customHeight="1">
      <c r="F67" s="27"/>
    </row>
    <row r="68" spans="6:6" ht="15.75" customHeight="1">
      <c r="F68" s="27"/>
    </row>
    <row r="69" spans="6:6" ht="15.75" customHeight="1">
      <c r="F69" s="27"/>
    </row>
    <row r="70" spans="6:6" ht="15.75" customHeight="1">
      <c r="F70" s="27"/>
    </row>
    <row r="71" spans="6:6" ht="15.75" customHeight="1">
      <c r="F71" s="27"/>
    </row>
    <row r="72" spans="6:6" ht="15.75" customHeight="1">
      <c r="F72" s="27"/>
    </row>
    <row r="73" spans="6:6" ht="15.75" customHeight="1">
      <c r="F73" s="27"/>
    </row>
    <row r="74" spans="6:6" ht="15.75" customHeight="1">
      <c r="F74" s="27"/>
    </row>
    <row r="75" spans="6:6" ht="15.75" customHeight="1">
      <c r="F75" s="27"/>
    </row>
    <row r="76" spans="6:6" ht="15.75" customHeight="1">
      <c r="F76" s="27"/>
    </row>
    <row r="77" spans="6:6" ht="15.75" customHeight="1">
      <c r="F77" s="27"/>
    </row>
    <row r="78" spans="6:6" ht="15.75" customHeight="1">
      <c r="F78" s="27"/>
    </row>
    <row r="79" spans="6:6" ht="15.75" customHeight="1">
      <c r="F79" s="27"/>
    </row>
    <row r="80" spans="6:6" ht="15.75" customHeight="1">
      <c r="F80" s="27"/>
    </row>
    <row r="81" spans="6:6" ht="15.75" customHeight="1">
      <c r="F81" s="27"/>
    </row>
    <row r="82" spans="6:6" ht="15.75" customHeight="1">
      <c r="F82" s="27"/>
    </row>
    <row r="83" spans="6:6" ht="15.75" customHeight="1">
      <c r="F83" s="27"/>
    </row>
    <row r="84" spans="6:6" ht="15.75" customHeight="1">
      <c r="F84" s="27"/>
    </row>
    <row r="85" spans="6:6" ht="15.75" customHeight="1">
      <c r="F85" s="27"/>
    </row>
    <row r="86" spans="6:6" ht="15.75" customHeight="1">
      <c r="F86" s="27"/>
    </row>
    <row r="87" spans="6:6" ht="15.75" customHeight="1">
      <c r="F87" s="27"/>
    </row>
    <row r="88" spans="6:6" ht="15.75" customHeight="1">
      <c r="F88" s="27"/>
    </row>
    <row r="89" spans="6:6" ht="15.75" customHeight="1">
      <c r="F89" s="27"/>
    </row>
    <row r="90" spans="6:6" ht="15.75" customHeight="1">
      <c r="F90" s="27"/>
    </row>
    <row r="91" spans="6:6" ht="15.75" customHeight="1"/>
    <row r="92" spans="6:6" ht="15.75" customHeight="1"/>
    <row r="93" spans="6:6" ht="15.75" customHeight="1"/>
    <row r="94" spans="6:6" ht="15.75" customHeight="1"/>
    <row r="95" spans="6:6" ht="15.75" customHeight="1"/>
    <row r="96" spans="6: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A1:K1"/>
    <mergeCell ref="A2:K2"/>
    <mergeCell ref="B3:K3"/>
    <mergeCell ref="B4:K4"/>
    <mergeCell ref="B5:E5"/>
    <mergeCell ref="I5:L5"/>
    <mergeCell ref="A6:K6"/>
    <mergeCell ref="A7:K7"/>
    <mergeCell ref="A8:K8"/>
    <mergeCell ref="A9:K9"/>
    <mergeCell ref="A10:C10"/>
    <mergeCell ref="D10:E10"/>
    <mergeCell ref="G10:I10"/>
    <mergeCell ref="J10:K10"/>
    <mergeCell ref="A11:C11"/>
    <mergeCell ref="D11:E11"/>
    <mergeCell ref="G11:I11"/>
    <mergeCell ref="J11:K11"/>
    <mergeCell ref="A12:C12"/>
    <mergeCell ref="D12:E12"/>
    <mergeCell ref="J12:K12"/>
    <mergeCell ref="F17:G17"/>
    <mergeCell ref="H17:K17"/>
    <mergeCell ref="G12:I12"/>
    <mergeCell ref="A13:K13"/>
    <mergeCell ref="A15:K15"/>
    <mergeCell ref="A16:E16"/>
    <mergeCell ref="F16:G16"/>
    <mergeCell ref="H16:K16"/>
    <mergeCell ref="A17:E17"/>
    <mergeCell ref="A18:K18"/>
    <mergeCell ref="A19:G19"/>
    <mergeCell ref="H19:K19"/>
    <mergeCell ref="L19:M19"/>
    <mergeCell ref="P19:Q19"/>
    <mergeCell ref="C20:D20"/>
    <mergeCell ref="J20:K20"/>
    <mergeCell ref="A20:B20"/>
    <mergeCell ref="A21:B21"/>
    <mergeCell ref="C21:D21"/>
    <mergeCell ref="E20:G20"/>
    <mergeCell ref="H20:I20"/>
    <mergeCell ref="E21:G21"/>
    <mergeCell ref="L39:M39"/>
    <mergeCell ref="L40:M40"/>
    <mergeCell ref="L41:M41"/>
    <mergeCell ref="H24:I24"/>
    <mergeCell ref="J24:K24"/>
    <mergeCell ref="L27:M31"/>
    <mergeCell ref="H28:I28"/>
    <mergeCell ref="J28:K28"/>
    <mergeCell ref="J29:K29"/>
    <mergeCell ref="L33:M37"/>
    <mergeCell ref="H30:I30"/>
    <mergeCell ref="J30:K30"/>
    <mergeCell ref="H31:I31"/>
    <mergeCell ref="J31:K31"/>
    <mergeCell ref="H27:I27"/>
    <mergeCell ref="J27:K27"/>
    <mergeCell ref="H33:I33"/>
    <mergeCell ref="J33:K33"/>
    <mergeCell ref="L20:M25"/>
    <mergeCell ref="H21:I21"/>
    <mergeCell ref="J21:K21"/>
    <mergeCell ref="A22:B22"/>
    <mergeCell ref="C22:D22"/>
    <mergeCell ref="A23:B23"/>
    <mergeCell ref="C23:D23"/>
    <mergeCell ref="H29:I29"/>
    <mergeCell ref="H22:I22"/>
    <mergeCell ref="J22:K22"/>
    <mergeCell ref="E23:G23"/>
    <mergeCell ref="H23:I23"/>
    <mergeCell ref="E22:G22"/>
    <mergeCell ref="E24:G24"/>
    <mergeCell ref="E28:G28"/>
    <mergeCell ref="E29:G29"/>
    <mergeCell ref="H25:I25"/>
    <mergeCell ref="J23:K23"/>
    <mergeCell ref="J25:K25"/>
    <mergeCell ref="A28:B28"/>
    <mergeCell ref="C28:D28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G27"/>
    <mergeCell ref="E25:G25"/>
    <mergeCell ref="A32:B32"/>
    <mergeCell ref="H37:I37"/>
    <mergeCell ref="J37:K37"/>
    <mergeCell ref="A41:I41"/>
    <mergeCell ref="J41:K41"/>
    <mergeCell ref="C32:D32"/>
    <mergeCell ref="F32:G32"/>
    <mergeCell ref="A33:B33"/>
    <mergeCell ref="C33:D33"/>
    <mergeCell ref="E33:G33"/>
    <mergeCell ref="A29:B29"/>
    <mergeCell ref="C29:D29"/>
    <mergeCell ref="A30:B30"/>
    <mergeCell ref="C30:D30"/>
    <mergeCell ref="A31:B31"/>
    <mergeCell ref="C31:D31"/>
    <mergeCell ref="E30:G30"/>
    <mergeCell ref="E31:G31"/>
    <mergeCell ref="H34:I34"/>
    <mergeCell ref="A34:B34"/>
    <mergeCell ref="C34:D34"/>
    <mergeCell ref="J34:K34"/>
    <mergeCell ref="C35:D35"/>
    <mergeCell ref="E35:G35"/>
    <mergeCell ref="H35:I35"/>
    <mergeCell ref="J35:K35"/>
    <mergeCell ref="A35:B35"/>
    <mergeCell ref="A36:B36"/>
    <mergeCell ref="C36:D36"/>
    <mergeCell ref="E36:G36"/>
    <mergeCell ref="H36:I36"/>
    <mergeCell ref="J36:K36"/>
    <mergeCell ref="E34:G34"/>
    <mergeCell ref="A45:G45"/>
    <mergeCell ref="F46:G46"/>
    <mergeCell ref="C37:D37"/>
    <mergeCell ref="E37:G37"/>
    <mergeCell ref="A38:G38"/>
    <mergeCell ref="A39:I39"/>
    <mergeCell ref="J39:K39"/>
    <mergeCell ref="A40:I40"/>
    <mergeCell ref="J40:K40"/>
    <mergeCell ref="A42:I42"/>
    <mergeCell ref="J42:K42"/>
    <mergeCell ref="A43:G43"/>
    <mergeCell ref="A44:G44"/>
    <mergeCell ref="A37:B37"/>
  </mergeCells>
  <pageMargins left="0.7" right="0.81286734371657632" top="0.78740157499999996" bottom="0.90912795020932868" header="0" footer="0"/>
  <pageSetup paperSize="9" fitToHeight="0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E9" workbookViewId="0">
      <selection activeCell="N38" sqref="N38"/>
    </sheetView>
  </sheetViews>
  <sheetFormatPr baseColWidth="10" defaultColWidth="14.5" defaultRowHeight="15" customHeight="1"/>
  <cols>
    <col min="1" max="1" width="13.5" customWidth="1"/>
    <col min="2" max="2" width="10.33203125" customWidth="1"/>
    <col min="3" max="3" width="8.83203125" customWidth="1"/>
    <col min="4" max="10" width="8.6640625" customWidth="1"/>
    <col min="11" max="11" width="11" customWidth="1"/>
    <col min="12" max="12" width="8.6640625" customWidth="1"/>
    <col min="13" max="13" width="11.83203125" customWidth="1"/>
    <col min="14" max="14" width="11" customWidth="1"/>
    <col min="15" max="15" width="8.6640625" customWidth="1"/>
    <col min="16" max="16" width="12.1640625" customWidth="1"/>
    <col min="17" max="17" width="8.6640625" customWidth="1"/>
    <col min="18" max="18" width="12.33203125" customWidth="1"/>
    <col min="19" max="26" width="8.6640625" customWidth="1"/>
  </cols>
  <sheetData>
    <row r="1" spans="1:26" ht="19">
      <c r="A1" s="28" t="s">
        <v>12</v>
      </c>
    </row>
    <row r="2" spans="1:26">
      <c r="J2" s="150"/>
      <c r="K2" s="110"/>
      <c r="L2" s="110"/>
      <c r="M2" s="110"/>
      <c r="N2" s="110"/>
    </row>
    <row r="3" spans="1:26">
      <c r="A3" s="151" t="s">
        <v>13</v>
      </c>
      <c r="B3" s="110"/>
      <c r="C3" s="110"/>
      <c r="D3" s="152">
        <f>'ponuka CZ'!F16</f>
        <v>100</v>
      </c>
      <c r="E3" s="110"/>
      <c r="F3" s="153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26">
      <c r="A4" s="151" t="s">
        <v>33</v>
      </c>
      <c r="B4" s="110"/>
      <c r="C4" s="110"/>
      <c r="D4" s="154">
        <v>5.0000000000000001E-3</v>
      </c>
      <c r="E4" s="110"/>
      <c r="F4" s="30"/>
      <c r="G4" s="30"/>
      <c r="H4" s="30"/>
      <c r="I4" s="30"/>
      <c r="J4" s="155"/>
      <c r="K4" s="110"/>
      <c r="L4" s="110"/>
      <c r="M4" s="110"/>
      <c r="N4" s="30"/>
      <c r="O4" s="30"/>
      <c r="P4" s="30"/>
    </row>
    <row r="5" spans="1:26">
      <c r="A5" s="29"/>
      <c r="B5" s="29"/>
      <c r="C5" s="29"/>
      <c r="D5" s="31"/>
      <c r="E5" s="31"/>
      <c r="F5" s="166" t="s">
        <v>34</v>
      </c>
      <c r="G5" s="108"/>
      <c r="H5" s="32" t="s">
        <v>35</v>
      </c>
      <c r="J5" s="156" t="s">
        <v>36</v>
      </c>
      <c r="K5" s="107"/>
      <c r="L5" s="108"/>
      <c r="M5" s="32" t="s">
        <v>37</v>
      </c>
      <c r="N5" s="32" t="s">
        <v>38</v>
      </c>
      <c r="O5" s="32" t="s">
        <v>39</v>
      </c>
      <c r="P5" s="32" t="s">
        <v>40</v>
      </c>
    </row>
    <row r="6" spans="1:26">
      <c r="A6" s="29"/>
      <c r="B6" s="29"/>
      <c r="C6" s="29"/>
      <c r="D6" s="31"/>
      <c r="E6" s="31"/>
    </row>
    <row r="7" spans="1:26">
      <c r="D7" s="157" t="s">
        <v>41</v>
      </c>
      <c r="E7" s="158"/>
      <c r="F7" s="158"/>
      <c r="G7" s="158"/>
      <c r="H7" s="158"/>
      <c r="I7" s="158"/>
      <c r="J7" s="158"/>
      <c r="K7" s="158"/>
      <c r="L7" s="158"/>
      <c r="M7" s="159"/>
      <c r="N7" s="160" t="s">
        <v>42</v>
      </c>
      <c r="O7" s="158"/>
      <c r="P7" s="158"/>
      <c r="Q7" s="158"/>
      <c r="R7" s="159"/>
    </row>
    <row r="8" spans="1:26" ht="75" customHeight="1">
      <c r="A8" s="120" t="s">
        <v>21</v>
      </c>
      <c r="B8" s="107"/>
      <c r="C8" s="108"/>
      <c r="D8" s="161" t="s">
        <v>43</v>
      </c>
      <c r="E8" s="108"/>
      <c r="F8" s="33" t="s">
        <v>44</v>
      </c>
      <c r="G8" s="34" t="s">
        <v>33</v>
      </c>
      <c r="H8" s="162" t="s">
        <v>45</v>
      </c>
      <c r="I8" s="108"/>
      <c r="J8" s="35" t="s">
        <v>46</v>
      </c>
      <c r="K8" s="36" t="s">
        <v>47</v>
      </c>
      <c r="L8" s="163" t="s">
        <v>48</v>
      </c>
      <c r="M8" s="164"/>
      <c r="N8" s="37" t="s">
        <v>33</v>
      </c>
      <c r="O8" s="163" t="s">
        <v>48</v>
      </c>
      <c r="P8" s="108"/>
      <c r="Q8" s="165" t="s">
        <v>49</v>
      </c>
      <c r="R8" s="108"/>
    </row>
    <row r="9" spans="1:26">
      <c r="A9" s="38" t="s">
        <v>19</v>
      </c>
      <c r="B9" s="38" t="s">
        <v>20</v>
      </c>
      <c r="C9" s="38" t="s">
        <v>21</v>
      </c>
      <c r="D9" s="39" t="s">
        <v>22</v>
      </c>
      <c r="E9" s="39" t="s">
        <v>23</v>
      </c>
      <c r="F9" s="40" t="s">
        <v>23</v>
      </c>
      <c r="G9" s="41" t="s">
        <v>23</v>
      </c>
      <c r="H9" s="42" t="s">
        <v>22</v>
      </c>
      <c r="I9" s="42" t="s">
        <v>23</v>
      </c>
      <c r="J9" s="43" t="s">
        <v>22</v>
      </c>
      <c r="K9" s="44" t="s">
        <v>22</v>
      </c>
      <c r="L9" s="45" t="s">
        <v>23</v>
      </c>
      <c r="M9" s="46" t="s">
        <v>22</v>
      </c>
      <c r="N9" s="47" t="s">
        <v>22</v>
      </c>
      <c r="O9" s="45" t="s">
        <v>23</v>
      </c>
      <c r="P9" s="45" t="s">
        <v>22</v>
      </c>
      <c r="Q9" s="48" t="s">
        <v>23</v>
      </c>
      <c r="R9" s="48" t="s">
        <v>22</v>
      </c>
    </row>
    <row r="10" spans="1:26">
      <c r="A10" s="49" t="s">
        <v>50</v>
      </c>
      <c r="B10" s="49" t="s">
        <v>24</v>
      </c>
      <c r="C10" s="49" t="s">
        <v>25</v>
      </c>
      <c r="D10" s="50">
        <v>0.21299999999999999</v>
      </c>
      <c r="E10" s="51">
        <v>3.5E-4</v>
      </c>
      <c r="F10" s="52">
        <f>data!B5</f>
        <v>2E-3</v>
      </c>
      <c r="G10" s="53">
        <f>FixMerchant</f>
        <v>8.6999999999999994E-3</v>
      </c>
      <c r="H10" s="54">
        <f>'CZ Solitea PAY'!transakcia*E10+D10</f>
        <v>0.248</v>
      </c>
      <c r="I10" s="55">
        <f>(H10/'CZ Solitea PAY'!transakcia)</f>
        <v>2.48E-3</v>
      </c>
      <c r="J10" s="56">
        <f>'CZ Solitea PAY'!transakcia*F10</f>
        <v>0.2</v>
      </c>
      <c r="K10" s="57">
        <f>'CZ Solitea PAY'!transakcia*G10</f>
        <v>0.86999999999999988</v>
      </c>
      <c r="L10" s="58">
        <f t="shared" ref="L10:L14" si="0">I10+F10+G10</f>
        <v>1.3179999999999999E-2</v>
      </c>
      <c r="M10" s="59">
        <f t="shared" ref="M10:M14" si="1">K10+J10+H10</f>
        <v>1.3179999999999998</v>
      </c>
      <c r="N10" s="60">
        <f>'CZ Solitea PAY'!transakcia*'CZ Solitea PAY'!fix</f>
        <v>0.5</v>
      </c>
      <c r="O10" s="58">
        <f>I10+F10+'CZ Solitea PAY'!fix</f>
        <v>9.4799999999999988E-3</v>
      </c>
      <c r="P10" s="61">
        <f t="shared" ref="P10:P14" si="2">N10+J10+H10</f>
        <v>0.94799999999999995</v>
      </c>
      <c r="Q10" s="62">
        <f t="shared" ref="Q10:Q14" si="3">L10-O10</f>
        <v>3.7000000000000002E-3</v>
      </c>
      <c r="R10" s="63">
        <f t="shared" ref="R10:R12" si="4">M11-P11</f>
        <v>0.36999999999999988</v>
      </c>
    </row>
    <row r="11" spans="1:26">
      <c r="A11" s="49" t="s">
        <v>50</v>
      </c>
      <c r="B11" s="49" t="s">
        <v>24</v>
      </c>
      <c r="C11" s="49" t="s">
        <v>26</v>
      </c>
      <c r="D11" s="50">
        <v>0.21299999999999999</v>
      </c>
      <c r="E11" s="51">
        <v>3.8999999999999999E-4</v>
      </c>
      <c r="F11" s="52">
        <f>data!B4</f>
        <v>3.0000000000000001E-3</v>
      </c>
      <c r="G11" s="53">
        <f>FixMerchant</f>
        <v>8.6999999999999994E-3</v>
      </c>
      <c r="H11" s="54">
        <f>'CZ Solitea PAY'!transakcia*E11+D11</f>
        <v>0.252</v>
      </c>
      <c r="I11" s="55">
        <f>(H11/'CZ Solitea PAY'!transakcia)</f>
        <v>2.5200000000000001E-3</v>
      </c>
      <c r="J11" s="56">
        <f>'CZ Solitea PAY'!transakcia*F11</f>
        <v>0.3</v>
      </c>
      <c r="K11" s="57">
        <f>'CZ Solitea PAY'!transakcia*G11</f>
        <v>0.86999999999999988</v>
      </c>
      <c r="L11" s="58">
        <f t="shared" si="0"/>
        <v>1.422E-2</v>
      </c>
      <c r="M11" s="59">
        <f t="shared" si="1"/>
        <v>1.4219999999999999</v>
      </c>
      <c r="N11" s="60">
        <f>'CZ Solitea PAY'!transakcia*'CZ Solitea PAY'!fix</f>
        <v>0.5</v>
      </c>
      <c r="O11" s="58">
        <f>I11+F11+'CZ Solitea PAY'!fix</f>
        <v>1.0520000000000002E-2</v>
      </c>
      <c r="P11" s="61">
        <f t="shared" si="2"/>
        <v>1.052</v>
      </c>
      <c r="Q11" s="62">
        <f t="shared" si="3"/>
        <v>3.6999999999999984E-3</v>
      </c>
      <c r="R11" s="63">
        <f t="shared" si="4"/>
        <v>0.36999999999999988</v>
      </c>
    </row>
    <row r="12" spans="1:26">
      <c r="A12" s="49" t="s">
        <v>50</v>
      </c>
      <c r="B12" s="49" t="s">
        <v>27</v>
      </c>
      <c r="C12" s="49" t="s">
        <v>25</v>
      </c>
      <c r="D12" s="50">
        <v>0.27600000000000002</v>
      </c>
      <c r="E12" s="64">
        <v>2.6499999999999999E-4</v>
      </c>
      <c r="F12" s="52">
        <f>data!B7</f>
        <v>2E-3</v>
      </c>
      <c r="G12" s="53">
        <f>FixMerchant</f>
        <v>8.6999999999999994E-3</v>
      </c>
      <c r="H12" s="54">
        <f>'CZ Solitea PAY'!transakcia*E12+D12</f>
        <v>0.30250000000000005</v>
      </c>
      <c r="I12" s="55">
        <f>(H12/'CZ Solitea PAY'!transakcia)</f>
        <v>3.0250000000000003E-3</v>
      </c>
      <c r="J12" s="56">
        <f>'CZ Solitea PAY'!transakcia*F12</f>
        <v>0.2</v>
      </c>
      <c r="K12" s="57">
        <f>'CZ Solitea PAY'!transakcia*G12</f>
        <v>0.86999999999999988</v>
      </c>
      <c r="L12" s="58">
        <f t="shared" si="0"/>
        <v>1.3724999999999999E-2</v>
      </c>
      <c r="M12" s="59">
        <f t="shared" si="1"/>
        <v>1.3724999999999998</v>
      </c>
      <c r="N12" s="60">
        <f>'CZ Solitea PAY'!transakcia*'CZ Solitea PAY'!fix</f>
        <v>0.5</v>
      </c>
      <c r="O12" s="58">
        <f>I12+F12+'CZ Solitea PAY'!fix</f>
        <v>1.0024999999999999E-2</v>
      </c>
      <c r="P12" s="61">
        <f t="shared" si="2"/>
        <v>1.0024999999999999</v>
      </c>
      <c r="Q12" s="62">
        <f t="shared" si="3"/>
        <v>3.7000000000000002E-3</v>
      </c>
      <c r="R12" s="63">
        <f t="shared" si="4"/>
        <v>0.36999999999999988</v>
      </c>
    </row>
    <row r="13" spans="1:26">
      <c r="A13" s="49" t="s">
        <v>50</v>
      </c>
      <c r="B13" s="49" t="s">
        <v>27</v>
      </c>
      <c r="C13" s="49" t="s">
        <v>26</v>
      </c>
      <c r="D13" s="50">
        <v>0.27600000000000002</v>
      </c>
      <c r="E13" s="64">
        <v>2.6499999999999999E-4</v>
      </c>
      <c r="F13" s="52">
        <f>data!B6</f>
        <v>3.0000000000000001E-3</v>
      </c>
      <c r="G13" s="53">
        <f>FixMerchant</f>
        <v>8.6999999999999994E-3</v>
      </c>
      <c r="H13" s="54">
        <f>'CZ Solitea PAY'!transakcia*E13+D13</f>
        <v>0.30250000000000005</v>
      </c>
      <c r="I13" s="55">
        <f>(H13/'CZ Solitea PAY'!transakcia)</f>
        <v>3.0250000000000003E-3</v>
      </c>
      <c r="J13" s="56">
        <f>'CZ Solitea PAY'!transakcia*F13</f>
        <v>0.3</v>
      </c>
      <c r="K13" s="57">
        <f>'CZ Solitea PAY'!transakcia*G13</f>
        <v>0.86999999999999988</v>
      </c>
      <c r="L13" s="58">
        <f t="shared" si="0"/>
        <v>1.4725E-2</v>
      </c>
      <c r="M13" s="59">
        <f t="shared" si="1"/>
        <v>1.4724999999999999</v>
      </c>
      <c r="N13" s="60">
        <f>'CZ Solitea PAY'!transakcia*'CZ Solitea PAY'!fix</f>
        <v>0.5</v>
      </c>
      <c r="O13" s="58">
        <f>I13+F13+'CZ Solitea PAY'!fix</f>
        <v>1.1025E-2</v>
      </c>
      <c r="P13" s="61">
        <f t="shared" si="2"/>
        <v>1.1025</v>
      </c>
      <c r="Q13" s="62">
        <f t="shared" si="3"/>
        <v>3.7000000000000002E-3</v>
      </c>
      <c r="R13" s="63">
        <f t="shared" ref="R13:R14" si="5">M13-P13</f>
        <v>0.36999999999999988</v>
      </c>
    </row>
    <row r="14" spans="1:26">
      <c r="A14" s="49" t="s">
        <v>50</v>
      </c>
      <c r="B14" s="49" t="s">
        <v>28</v>
      </c>
      <c r="C14" s="49" t="s">
        <v>25</v>
      </c>
      <c r="D14" s="50">
        <v>0.27600000000000002</v>
      </c>
      <c r="E14" s="64">
        <v>2.6499999999999999E-4</v>
      </c>
      <c r="F14" s="52">
        <f>data!B9</f>
        <v>2E-3</v>
      </c>
      <c r="G14" s="53">
        <f>FixMerchant</f>
        <v>8.6999999999999994E-3</v>
      </c>
      <c r="H14" s="54">
        <f>'CZ Solitea PAY'!transakcia*E14+D14</f>
        <v>0.30250000000000005</v>
      </c>
      <c r="I14" s="55">
        <f>(H14/'CZ Solitea PAY'!transakcia)</f>
        <v>3.0250000000000003E-3</v>
      </c>
      <c r="J14" s="56">
        <f>'CZ Solitea PAY'!transakcia*F14</f>
        <v>0.2</v>
      </c>
      <c r="K14" s="57">
        <f>'CZ Solitea PAY'!transakcia*G14</f>
        <v>0.86999999999999988</v>
      </c>
      <c r="L14" s="58">
        <f t="shared" si="0"/>
        <v>1.3724999999999999E-2</v>
      </c>
      <c r="M14" s="59">
        <f t="shared" si="1"/>
        <v>1.3724999999999998</v>
      </c>
      <c r="N14" s="60">
        <f>'CZ Solitea PAY'!transakcia*'CZ Solitea PAY'!fix</f>
        <v>0.5</v>
      </c>
      <c r="O14" s="58">
        <f>I14+F14+'CZ Solitea PAY'!fix</f>
        <v>1.0024999999999999E-2</v>
      </c>
      <c r="P14" s="61">
        <f t="shared" si="2"/>
        <v>1.0024999999999999</v>
      </c>
      <c r="Q14" s="62">
        <f t="shared" si="3"/>
        <v>3.7000000000000002E-3</v>
      </c>
      <c r="R14" s="63">
        <f t="shared" si="5"/>
        <v>0.36999999999999988</v>
      </c>
    </row>
    <row r="15" spans="1:26">
      <c r="A15" s="20"/>
      <c r="B15" s="20"/>
      <c r="C15" s="20"/>
      <c r="D15" s="65"/>
      <c r="E15" s="19"/>
      <c r="F15" s="19"/>
      <c r="G15" s="66"/>
      <c r="H15" s="65"/>
      <c r="I15" s="19"/>
      <c r="J15" s="65"/>
      <c r="K15" s="65"/>
      <c r="L15" s="23"/>
      <c r="M15" s="67"/>
      <c r="N15" s="68"/>
      <c r="O15" s="69"/>
      <c r="P15" s="70"/>
      <c r="Q15" s="71"/>
      <c r="R15" s="72"/>
      <c r="S15" s="73"/>
      <c r="T15" s="73"/>
      <c r="U15" s="73"/>
      <c r="V15" s="73"/>
      <c r="W15" s="73"/>
      <c r="X15" s="73"/>
      <c r="Y15" s="73"/>
      <c r="Z15" s="73"/>
    </row>
    <row r="16" spans="1:26">
      <c r="A16" s="49" t="s">
        <v>29</v>
      </c>
      <c r="B16" s="49" t="s">
        <v>24</v>
      </c>
      <c r="C16" s="49" t="s">
        <v>25</v>
      </c>
      <c r="D16" s="50">
        <v>0.437</v>
      </c>
      <c r="E16" s="51">
        <v>3.5E-4</v>
      </c>
      <c r="F16" s="52">
        <f t="shared" ref="F16:F20" si="6">F10</f>
        <v>2E-3</v>
      </c>
      <c r="G16" s="53">
        <f>FixMerchant</f>
        <v>8.6999999999999994E-3</v>
      </c>
      <c r="H16" s="54">
        <f>'CZ Solitea PAY'!transakcia*E16+D16</f>
        <v>0.47199999999999998</v>
      </c>
      <c r="I16" s="55">
        <f>(H16/'CZ Solitea PAY'!transakcia)</f>
        <v>4.7199999999999994E-3</v>
      </c>
      <c r="J16" s="56">
        <f>'CZ Solitea PAY'!transakcia*F16</f>
        <v>0.2</v>
      </c>
      <c r="K16" s="57">
        <f>'CZ Solitea PAY'!transakcia*G16</f>
        <v>0.86999999999999988</v>
      </c>
      <c r="L16" s="58">
        <f t="shared" ref="L16:L20" si="7">I16+F16+G16</f>
        <v>1.542E-2</v>
      </c>
      <c r="M16" s="59">
        <f t="shared" ref="M16:M20" si="8">K16+J16+H16</f>
        <v>1.5419999999999998</v>
      </c>
      <c r="N16" s="60">
        <f>'CZ Solitea PAY'!transakcia*'CZ Solitea PAY'!fix</f>
        <v>0.5</v>
      </c>
      <c r="O16" s="58">
        <f>I16+F16+'CZ Solitea PAY'!fix</f>
        <v>1.172E-2</v>
      </c>
      <c r="P16" s="61">
        <f t="shared" ref="P16:P20" si="9">N16+J16+H16</f>
        <v>1.1719999999999999</v>
      </c>
      <c r="Q16" s="62">
        <f t="shared" ref="Q16:R16" si="10">L16-O16</f>
        <v>3.7000000000000002E-3</v>
      </c>
      <c r="R16" s="63">
        <f t="shared" si="10"/>
        <v>0.36999999999999988</v>
      </c>
    </row>
    <row r="17" spans="1:26">
      <c r="A17" s="49" t="s">
        <v>29</v>
      </c>
      <c r="B17" s="49" t="s">
        <v>24</v>
      </c>
      <c r="C17" s="49" t="s">
        <v>26</v>
      </c>
      <c r="D17" s="50">
        <v>0.437</v>
      </c>
      <c r="E17" s="51">
        <v>3.8999999999999999E-4</v>
      </c>
      <c r="F17" s="52">
        <f t="shared" si="6"/>
        <v>3.0000000000000001E-3</v>
      </c>
      <c r="G17" s="53">
        <f>FixMerchant</f>
        <v>8.6999999999999994E-3</v>
      </c>
      <c r="H17" s="54">
        <f>'CZ Solitea PAY'!transakcia*E17+D17</f>
        <v>0.47599999999999998</v>
      </c>
      <c r="I17" s="55">
        <f>(H17/'CZ Solitea PAY'!transakcia)</f>
        <v>4.7599999999999995E-3</v>
      </c>
      <c r="J17" s="56">
        <f>'CZ Solitea PAY'!transakcia*F17</f>
        <v>0.3</v>
      </c>
      <c r="K17" s="57">
        <f>'CZ Solitea PAY'!transakcia*G17</f>
        <v>0.86999999999999988</v>
      </c>
      <c r="L17" s="58">
        <f t="shared" si="7"/>
        <v>1.6459999999999999E-2</v>
      </c>
      <c r="M17" s="59">
        <f t="shared" si="8"/>
        <v>1.6459999999999999</v>
      </c>
      <c r="N17" s="60">
        <f>'CZ Solitea PAY'!transakcia*'CZ Solitea PAY'!fix</f>
        <v>0.5</v>
      </c>
      <c r="O17" s="58">
        <f>I17+F17+'CZ Solitea PAY'!fix</f>
        <v>1.2760000000000001E-2</v>
      </c>
      <c r="P17" s="61">
        <f t="shared" si="9"/>
        <v>1.276</v>
      </c>
      <c r="Q17" s="62">
        <f t="shared" ref="Q17:R17" si="11">L17-O17</f>
        <v>3.6999999999999984E-3</v>
      </c>
      <c r="R17" s="63">
        <f t="shared" si="11"/>
        <v>0.36999999999999988</v>
      </c>
    </row>
    <row r="18" spans="1:26">
      <c r="A18" s="49" t="s">
        <v>29</v>
      </c>
      <c r="B18" s="49" t="s">
        <v>27</v>
      </c>
      <c r="C18" s="49" t="s">
        <v>25</v>
      </c>
      <c r="D18" s="50">
        <v>0.27600000000000002</v>
      </c>
      <c r="E18" s="51">
        <v>7.1500000000000003E-4</v>
      </c>
      <c r="F18" s="52">
        <f t="shared" si="6"/>
        <v>2E-3</v>
      </c>
      <c r="G18" s="53">
        <f>FixMerchant</f>
        <v>8.6999999999999994E-3</v>
      </c>
      <c r="H18" s="54">
        <f>'CZ Solitea PAY'!transakcia*E18+D18</f>
        <v>0.34750000000000003</v>
      </c>
      <c r="I18" s="55">
        <f>(H18/'CZ Solitea PAY'!transakcia)</f>
        <v>3.4750000000000002E-3</v>
      </c>
      <c r="J18" s="56">
        <f>'CZ Solitea PAY'!transakcia*F18</f>
        <v>0.2</v>
      </c>
      <c r="K18" s="57">
        <f>'CZ Solitea PAY'!transakcia*G18</f>
        <v>0.86999999999999988</v>
      </c>
      <c r="L18" s="58">
        <f t="shared" si="7"/>
        <v>1.4175E-2</v>
      </c>
      <c r="M18" s="59">
        <f t="shared" si="8"/>
        <v>1.4175</v>
      </c>
      <c r="N18" s="60">
        <f>'CZ Solitea PAY'!transakcia*'CZ Solitea PAY'!fix</f>
        <v>0.5</v>
      </c>
      <c r="O18" s="58">
        <f>I18+F18+'CZ Solitea PAY'!fix</f>
        <v>1.0475000000000002E-2</v>
      </c>
      <c r="P18" s="61">
        <f t="shared" si="9"/>
        <v>1.0474999999999999</v>
      </c>
      <c r="Q18" s="62">
        <f t="shared" ref="Q18:R18" si="12">L18-O18</f>
        <v>3.6999999999999984E-3</v>
      </c>
      <c r="R18" s="63">
        <f t="shared" si="12"/>
        <v>0.37000000000000011</v>
      </c>
    </row>
    <row r="19" spans="1:26">
      <c r="A19" s="49" t="s">
        <v>29</v>
      </c>
      <c r="B19" s="49" t="s">
        <v>27</v>
      </c>
      <c r="C19" s="49" t="s">
        <v>26</v>
      </c>
      <c r="D19" s="50">
        <v>0.27600000000000002</v>
      </c>
      <c r="E19" s="51">
        <v>7.1500000000000003E-4</v>
      </c>
      <c r="F19" s="52">
        <f t="shared" si="6"/>
        <v>3.0000000000000001E-3</v>
      </c>
      <c r="G19" s="53">
        <f>FixMerchant</f>
        <v>8.6999999999999994E-3</v>
      </c>
      <c r="H19" s="54">
        <f>'CZ Solitea PAY'!transakcia*E19+D19</f>
        <v>0.34750000000000003</v>
      </c>
      <c r="I19" s="55">
        <f>(H19/'CZ Solitea PAY'!transakcia)</f>
        <v>3.4750000000000002E-3</v>
      </c>
      <c r="J19" s="56">
        <f>'CZ Solitea PAY'!transakcia*F19</f>
        <v>0.3</v>
      </c>
      <c r="K19" s="57">
        <f>'CZ Solitea PAY'!transakcia*G19</f>
        <v>0.86999999999999988</v>
      </c>
      <c r="L19" s="58">
        <f t="shared" si="7"/>
        <v>1.5174999999999999E-2</v>
      </c>
      <c r="M19" s="59">
        <f t="shared" si="8"/>
        <v>1.5175000000000001</v>
      </c>
      <c r="N19" s="60">
        <f>'CZ Solitea PAY'!transakcia*'CZ Solitea PAY'!fix</f>
        <v>0.5</v>
      </c>
      <c r="O19" s="58">
        <f>I19+F19+'CZ Solitea PAY'!fix</f>
        <v>1.1474999999999999E-2</v>
      </c>
      <c r="P19" s="61">
        <f t="shared" si="9"/>
        <v>1.1475</v>
      </c>
      <c r="Q19" s="62">
        <f t="shared" ref="Q19:R19" si="13">L19-O19</f>
        <v>3.7000000000000002E-3</v>
      </c>
      <c r="R19" s="63">
        <f t="shared" si="13"/>
        <v>0.37000000000000011</v>
      </c>
    </row>
    <row r="20" spans="1:26">
      <c r="A20" s="49" t="s">
        <v>29</v>
      </c>
      <c r="B20" s="49" t="s">
        <v>28</v>
      </c>
      <c r="C20" s="49" t="s">
        <v>25</v>
      </c>
      <c r="D20" s="50">
        <v>0.27600000000000002</v>
      </c>
      <c r="E20" s="51">
        <v>7.1500000000000003E-4</v>
      </c>
      <c r="F20" s="52">
        <f t="shared" si="6"/>
        <v>2E-3</v>
      </c>
      <c r="G20" s="53">
        <f>FixMerchant</f>
        <v>8.6999999999999994E-3</v>
      </c>
      <c r="H20" s="54">
        <f>'CZ Solitea PAY'!transakcia*E20+D20</f>
        <v>0.34750000000000003</v>
      </c>
      <c r="I20" s="55">
        <f>(H20/'CZ Solitea PAY'!transakcia)</f>
        <v>3.4750000000000002E-3</v>
      </c>
      <c r="J20" s="56">
        <f>'CZ Solitea PAY'!transakcia*F20</f>
        <v>0.2</v>
      </c>
      <c r="K20" s="57">
        <f>'CZ Solitea PAY'!transakcia*G20</f>
        <v>0.86999999999999988</v>
      </c>
      <c r="L20" s="58">
        <f t="shared" si="7"/>
        <v>1.4175E-2</v>
      </c>
      <c r="M20" s="59">
        <f t="shared" si="8"/>
        <v>1.4175</v>
      </c>
      <c r="N20" s="60">
        <f>'CZ Solitea PAY'!transakcia*'CZ Solitea PAY'!fix</f>
        <v>0.5</v>
      </c>
      <c r="O20" s="58">
        <f>I20+F20+'CZ Solitea PAY'!fix</f>
        <v>1.0475000000000002E-2</v>
      </c>
      <c r="P20" s="61">
        <f t="shared" si="9"/>
        <v>1.0474999999999999</v>
      </c>
      <c r="Q20" s="62">
        <f t="shared" ref="Q20:R20" si="14">L20-O20</f>
        <v>3.6999999999999984E-3</v>
      </c>
      <c r="R20" s="63">
        <f t="shared" si="14"/>
        <v>0.37000000000000011</v>
      </c>
    </row>
    <row r="21" spans="1:26" ht="15.75" customHeight="1">
      <c r="A21" s="20"/>
      <c r="B21" s="20"/>
      <c r="C21" s="20"/>
      <c r="D21" s="65"/>
      <c r="E21" s="19"/>
      <c r="F21" s="19"/>
      <c r="G21" s="66"/>
      <c r="H21" s="65"/>
      <c r="I21" s="19"/>
      <c r="J21" s="65"/>
      <c r="K21" s="65"/>
      <c r="L21" s="23"/>
      <c r="M21" s="67"/>
      <c r="N21" s="68"/>
      <c r="O21" s="69"/>
      <c r="P21" s="70"/>
      <c r="Q21" s="71"/>
      <c r="R21" s="72"/>
      <c r="S21" s="73"/>
      <c r="T21" s="73"/>
      <c r="U21" s="73"/>
      <c r="V21" s="73"/>
      <c r="W21" s="73"/>
      <c r="X21" s="73"/>
      <c r="Y21" s="73"/>
      <c r="Z21" s="73"/>
    </row>
    <row r="22" spans="1:26" ht="15.75" customHeight="1">
      <c r="A22" s="49" t="s">
        <v>30</v>
      </c>
      <c r="B22" s="49" t="s">
        <v>24</v>
      </c>
      <c r="C22" s="49" t="s">
        <v>25</v>
      </c>
      <c r="D22" s="50">
        <v>2.7949999999999999</v>
      </c>
      <c r="E22" s="51">
        <v>4.8500000000000001E-3</v>
      </c>
      <c r="F22" s="52">
        <f t="shared" ref="F22:F26" si="15">F16</f>
        <v>2E-3</v>
      </c>
      <c r="G22" s="53">
        <f>FixMerchant</f>
        <v>8.6999999999999994E-3</v>
      </c>
      <c r="H22" s="54">
        <f>'CZ Solitea PAY'!transakcia*E22+D22</f>
        <v>3.28</v>
      </c>
      <c r="I22" s="55">
        <f>(H22/'CZ Solitea PAY'!transakcia)</f>
        <v>3.2799999999999996E-2</v>
      </c>
      <c r="J22" s="56">
        <f>'CZ Solitea PAY'!transakcia*F22</f>
        <v>0.2</v>
      </c>
      <c r="K22" s="57">
        <f>'CZ Solitea PAY'!transakcia*G22</f>
        <v>0.86999999999999988</v>
      </c>
      <c r="L22" s="58">
        <f t="shared" ref="L22:L26" si="16">I22+F22+G22</f>
        <v>4.3499999999999997E-2</v>
      </c>
      <c r="M22" s="59">
        <f t="shared" ref="M22:M26" si="17">K22+J22+H22</f>
        <v>4.3499999999999996</v>
      </c>
      <c r="N22" s="60">
        <f>'CZ Solitea PAY'!transakcia*'CZ Solitea PAY'!fix</f>
        <v>0.5</v>
      </c>
      <c r="O22" s="58">
        <f>I22+F22+'CZ Solitea PAY'!fix</f>
        <v>3.9799999999999995E-2</v>
      </c>
      <c r="P22" s="61">
        <f t="shared" ref="P22:P26" si="18">N22+J22+H22</f>
        <v>3.9799999999999995</v>
      </c>
      <c r="Q22" s="62">
        <f t="shared" ref="Q22:R22" si="19">L22-O22</f>
        <v>3.7000000000000019E-3</v>
      </c>
      <c r="R22" s="63">
        <f t="shared" si="19"/>
        <v>0.37000000000000011</v>
      </c>
    </row>
    <row r="23" spans="1:26" ht="15.75" customHeight="1">
      <c r="A23" s="49" t="s">
        <v>30</v>
      </c>
      <c r="B23" s="49" t="s">
        <v>24</v>
      </c>
      <c r="C23" s="49" t="s">
        <v>26</v>
      </c>
      <c r="D23" s="50">
        <v>2.7949999999999999</v>
      </c>
      <c r="E23" s="51">
        <v>4.8900000000000002E-3</v>
      </c>
      <c r="F23" s="52">
        <f t="shared" si="15"/>
        <v>3.0000000000000001E-3</v>
      </c>
      <c r="G23" s="53">
        <f>FixMerchant</f>
        <v>8.6999999999999994E-3</v>
      </c>
      <c r="H23" s="54">
        <f>'CZ Solitea PAY'!transakcia*E23+D23</f>
        <v>3.2839999999999998</v>
      </c>
      <c r="I23" s="55">
        <f>(H23/'CZ Solitea PAY'!transakcia)</f>
        <v>3.2840000000000001E-2</v>
      </c>
      <c r="J23" s="56">
        <f>'CZ Solitea PAY'!transakcia*F23</f>
        <v>0.3</v>
      </c>
      <c r="K23" s="57">
        <f>'CZ Solitea PAY'!transakcia*G23</f>
        <v>0.86999999999999988</v>
      </c>
      <c r="L23" s="58">
        <f t="shared" si="16"/>
        <v>4.4540000000000003E-2</v>
      </c>
      <c r="M23" s="59">
        <f t="shared" si="17"/>
        <v>4.4539999999999997</v>
      </c>
      <c r="N23" s="60">
        <f>'CZ Solitea PAY'!transakcia*'CZ Solitea PAY'!fix</f>
        <v>0.5</v>
      </c>
      <c r="O23" s="58">
        <f>I23+F23+'CZ Solitea PAY'!fix</f>
        <v>4.0840000000000001E-2</v>
      </c>
      <c r="P23" s="61">
        <f t="shared" si="18"/>
        <v>4.0839999999999996</v>
      </c>
      <c r="Q23" s="62">
        <f t="shared" ref="Q23:R23" si="20">L23-O23</f>
        <v>3.7000000000000019E-3</v>
      </c>
      <c r="R23" s="63">
        <f t="shared" si="20"/>
        <v>0.37000000000000011</v>
      </c>
    </row>
    <row r="24" spans="1:26" ht="15.75" customHeight="1">
      <c r="A24" s="49" t="s">
        <v>30</v>
      </c>
      <c r="B24" s="49" t="s">
        <v>27</v>
      </c>
      <c r="C24" s="49" t="s">
        <v>25</v>
      </c>
      <c r="D24" s="50">
        <v>4.03</v>
      </c>
      <c r="E24" s="51">
        <v>4.7650000000000001E-3</v>
      </c>
      <c r="F24" s="52">
        <f t="shared" si="15"/>
        <v>2E-3</v>
      </c>
      <c r="G24" s="53">
        <f>FixMerchant</f>
        <v>8.6999999999999994E-3</v>
      </c>
      <c r="H24" s="54">
        <f>'CZ Solitea PAY'!transakcia*E24+D24</f>
        <v>4.5065</v>
      </c>
      <c r="I24" s="55">
        <f>(H24/'CZ Solitea PAY'!transakcia)</f>
        <v>4.5065000000000001E-2</v>
      </c>
      <c r="J24" s="56">
        <f>'CZ Solitea PAY'!transakcia*F24</f>
        <v>0.2</v>
      </c>
      <c r="K24" s="57">
        <f>'CZ Solitea PAY'!transakcia*G24</f>
        <v>0.86999999999999988</v>
      </c>
      <c r="L24" s="58">
        <f t="shared" si="16"/>
        <v>5.5765000000000002E-2</v>
      </c>
      <c r="M24" s="59">
        <f t="shared" si="17"/>
        <v>5.5764999999999993</v>
      </c>
      <c r="N24" s="60">
        <f>'CZ Solitea PAY'!transakcia*'CZ Solitea PAY'!fix</f>
        <v>0.5</v>
      </c>
      <c r="O24" s="58">
        <f>I24+F24+'CZ Solitea PAY'!fix</f>
        <v>5.2065E-2</v>
      </c>
      <c r="P24" s="61">
        <f t="shared" si="18"/>
        <v>5.2065000000000001</v>
      </c>
      <c r="Q24" s="62">
        <f t="shared" ref="Q24:R24" si="21">L24-O24</f>
        <v>3.7000000000000019E-3</v>
      </c>
      <c r="R24" s="63">
        <f t="shared" si="21"/>
        <v>0.36999999999999922</v>
      </c>
    </row>
    <row r="25" spans="1:26" ht="15.75" customHeight="1">
      <c r="A25" s="49" t="s">
        <v>30</v>
      </c>
      <c r="B25" s="49" t="s">
        <v>27</v>
      </c>
      <c r="C25" s="49" t="s">
        <v>26</v>
      </c>
      <c r="D25" s="50">
        <v>4.03</v>
      </c>
      <c r="E25" s="51">
        <v>4.7650000000000001E-3</v>
      </c>
      <c r="F25" s="52">
        <f t="shared" si="15"/>
        <v>3.0000000000000001E-3</v>
      </c>
      <c r="G25" s="53">
        <f>FixMerchant</f>
        <v>8.6999999999999994E-3</v>
      </c>
      <c r="H25" s="54">
        <f>'CZ Solitea PAY'!transakcia*E25+D25</f>
        <v>4.5065</v>
      </c>
      <c r="I25" s="55">
        <f>(H25/'CZ Solitea PAY'!transakcia)</f>
        <v>4.5065000000000001E-2</v>
      </c>
      <c r="J25" s="56">
        <f>'CZ Solitea PAY'!transakcia*F25</f>
        <v>0.3</v>
      </c>
      <c r="K25" s="57">
        <f>'CZ Solitea PAY'!transakcia*G25</f>
        <v>0.86999999999999988</v>
      </c>
      <c r="L25" s="58">
        <f t="shared" si="16"/>
        <v>5.6765000000000003E-2</v>
      </c>
      <c r="M25" s="59">
        <f t="shared" si="17"/>
        <v>5.6764999999999999</v>
      </c>
      <c r="N25" s="60">
        <f>'CZ Solitea PAY'!transakcia*'CZ Solitea PAY'!fix</f>
        <v>0.5</v>
      </c>
      <c r="O25" s="58">
        <f>I25+F25+'CZ Solitea PAY'!fix</f>
        <v>5.3065000000000001E-2</v>
      </c>
      <c r="P25" s="61">
        <f t="shared" si="18"/>
        <v>5.3064999999999998</v>
      </c>
      <c r="Q25" s="62">
        <f t="shared" ref="Q25:R25" si="22">L25-O25</f>
        <v>3.7000000000000019E-3</v>
      </c>
      <c r="R25" s="63">
        <f t="shared" si="22"/>
        <v>0.37000000000000011</v>
      </c>
    </row>
    <row r="26" spans="1:26" ht="15.75" customHeight="1">
      <c r="A26" s="49" t="s">
        <v>30</v>
      </c>
      <c r="B26" s="49" t="s">
        <v>28</v>
      </c>
      <c r="C26" s="49" t="s">
        <v>25</v>
      </c>
      <c r="D26" s="50">
        <v>4.03</v>
      </c>
      <c r="E26" s="51">
        <v>4.7650000000000001E-3</v>
      </c>
      <c r="F26" s="52">
        <f t="shared" si="15"/>
        <v>2E-3</v>
      </c>
      <c r="G26" s="53">
        <f>FixMerchant</f>
        <v>8.6999999999999994E-3</v>
      </c>
      <c r="H26" s="54">
        <f>'CZ Solitea PAY'!transakcia*E26+D26</f>
        <v>4.5065</v>
      </c>
      <c r="I26" s="55">
        <f>(H26/'CZ Solitea PAY'!transakcia)</f>
        <v>4.5065000000000001E-2</v>
      </c>
      <c r="J26" s="56">
        <f>'CZ Solitea PAY'!transakcia*F26</f>
        <v>0.2</v>
      </c>
      <c r="K26" s="57">
        <f>'CZ Solitea PAY'!transakcia*G26</f>
        <v>0.86999999999999988</v>
      </c>
      <c r="L26" s="58">
        <f t="shared" si="16"/>
        <v>5.5765000000000002E-2</v>
      </c>
      <c r="M26" s="59">
        <f t="shared" si="17"/>
        <v>5.5764999999999993</v>
      </c>
      <c r="N26" s="60">
        <f>'CZ Solitea PAY'!transakcia*'CZ Solitea PAY'!fix</f>
        <v>0.5</v>
      </c>
      <c r="O26" s="58">
        <f>I26+F26+'CZ Solitea PAY'!fix</f>
        <v>5.2065E-2</v>
      </c>
      <c r="P26" s="61">
        <f t="shared" si="18"/>
        <v>5.2065000000000001</v>
      </c>
      <c r="Q26" s="62">
        <f t="shared" ref="Q26:R26" si="23">L26-O26</f>
        <v>3.7000000000000019E-3</v>
      </c>
      <c r="R26" s="63">
        <f t="shared" si="23"/>
        <v>0.36999999999999922</v>
      </c>
    </row>
    <row r="27" spans="1:26" ht="15.75" customHeight="1">
      <c r="A27" s="20"/>
      <c r="B27" s="20"/>
      <c r="C27" s="20"/>
      <c r="D27" s="74"/>
      <c r="E27" s="19"/>
      <c r="F27" s="19"/>
      <c r="G27" s="75"/>
      <c r="H27" s="76"/>
      <c r="I27" s="77"/>
      <c r="J27" s="13"/>
      <c r="K27" s="14"/>
      <c r="L27" s="15"/>
      <c r="M27" s="16"/>
      <c r="N27" s="14"/>
      <c r="O27" s="15"/>
      <c r="P27" s="16"/>
      <c r="Q27" s="78"/>
      <c r="R27" s="79"/>
      <c r="S27" s="73"/>
      <c r="T27" s="73"/>
      <c r="U27" s="73"/>
      <c r="V27" s="73"/>
      <c r="W27" s="73"/>
      <c r="X27" s="73"/>
      <c r="Y27" s="73"/>
      <c r="Z27" s="73"/>
    </row>
    <row r="28" spans="1:26" ht="15.75" customHeight="1">
      <c r="A28" s="1" t="s">
        <v>51</v>
      </c>
      <c r="B28" s="1"/>
      <c r="C28" s="1"/>
      <c r="D28" s="1"/>
      <c r="K28" s="73"/>
      <c r="L28" s="15">
        <f>AVERAGE(L10:L14)</f>
        <v>1.3915E-2</v>
      </c>
      <c r="M28" s="15"/>
      <c r="N28" s="15"/>
      <c r="O28" s="15">
        <f>AVERAGE(O10:O14)</f>
        <v>1.0215E-2</v>
      </c>
      <c r="P28" s="73"/>
      <c r="Q28" s="80">
        <f t="shared" ref="Q28:Q31" si="24">L28-O28</f>
        <v>3.7000000000000002E-3</v>
      </c>
    </row>
    <row r="29" spans="1:26" ht="15.75" customHeight="1">
      <c r="A29" s="1" t="s">
        <v>52</v>
      </c>
      <c r="K29" s="73"/>
      <c r="L29" s="15">
        <f>AVERAGE(L16:L20)</f>
        <v>1.5081000000000001E-2</v>
      </c>
      <c r="M29" s="15"/>
      <c r="N29" s="15"/>
      <c r="O29" s="15">
        <f>AVERAGE(O16:O20)</f>
        <v>1.1380999999999999E-2</v>
      </c>
      <c r="P29" s="73"/>
      <c r="Q29" s="80">
        <f t="shared" si="24"/>
        <v>3.7000000000000019E-3</v>
      </c>
    </row>
    <row r="30" spans="1:26" ht="15.75" customHeight="1">
      <c r="A30" s="1" t="s">
        <v>53</v>
      </c>
      <c r="K30" s="73"/>
      <c r="L30" s="15">
        <f>AVERAGE(L22:L26)</f>
        <v>5.1267000000000007E-2</v>
      </c>
      <c r="M30" s="15"/>
      <c r="N30" s="15"/>
      <c r="O30" s="15">
        <f>AVERAGE(O22:O26)</f>
        <v>4.7566999999999998E-2</v>
      </c>
      <c r="P30" s="73"/>
      <c r="Q30" s="80">
        <f t="shared" si="24"/>
        <v>3.7000000000000088E-3</v>
      </c>
    </row>
    <row r="31" spans="1:26" ht="15.75" customHeight="1">
      <c r="A31" s="1" t="s">
        <v>54</v>
      </c>
      <c r="K31" s="73"/>
      <c r="L31" s="15">
        <f>AVERAGE(L10:L14,L16:L20,L22:L26)</f>
        <v>2.6754333333333331E-2</v>
      </c>
      <c r="M31" s="15"/>
      <c r="N31" s="15"/>
      <c r="O31" s="15">
        <f>AVERAGE(O10:O14,O16:O20,O22:O26)</f>
        <v>2.3054333333333333E-2</v>
      </c>
      <c r="P31" s="73"/>
      <c r="Q31" s="80">
        <f t="shared" si="24"/>
        <v>3.6999999999999984E-3</v>
      </c>
    </row>
    <row r="32" spans="1:26" ht="15.75" customHeight="1">
      <c r="K32" s="73"/>
      <c r="L32" s="73"/>
      <c r="M32" s="73"/>
      <c r="N32" s="73"/>
      <c r="O32" s="73"/>
      <c r="P32" s="73"/>
      <c r="Q32" s="73"/>
    </row>
    <row r="33" spans="1:17" s="97" customFormat="1" ht="15.75" customHeight="1">
      <c r="A33" s="103" t="s">
        <v>118</v>
      </c>
      <c r="K33" s="73"/>
      <c r="L33" s="73"/>
      <c r="M33" s="73"/>
      <c r="N33" s="73"/>
      <c r="O33" s="73"/>
      <c r="P33" s="73"/>
      <c r="Q33" s="73"/>
    </row>
    <row r="34" spans="1:17" s="97" customFormat="1">
      <c r="A34" s="1" t="s">
        <v>51</v>
      </c>
      <c r="L34" s="104">
        <f>AVERAGE(L10,L12,L14)</f>
        <v>1.3543333333333333E-2</v>
      </c>
    </row>
    <row r="35" spans="1:17" s="97" customFormat="1">
      <c r="A35" s="1" t="s">
        <v>52</v>
      </c>
      <c r="L35" s="104">
        <f>AVERAGE(L16,L18,L20)</f>
        <v>1.4590000000000001E-2</v>
      </c>
    </row>
    <row r="36" spans="1:17" s="97" customFormat="1" ht="15.75" customHeight="1">
      <c r="A36" s="1" t="s">
        <v>53</v>
      </c>
      <c r="D36" s="27"/>
      <c r="L36" s="104">
        <f>AVERAGE(L22,L24,L26)</f>
        <v>5.1676666666666669E-2</v>
      </c>
    </row>
    <row r="37" spans="1:17" s="97" customFormat="1" ht="15.75" customHeight="1">
      <c r="A37" s="1" t="s">
        <v>54</v>
      </c>
      <c r="D37" s="27"/>
    </row>
    <row r="38" spans="1:17" s="97" customFormat="1" ht="15.75" customHeight="1">
      <c r="D38" s="27"/>
    </row>
    <row r="39" spans="1:17" s="97" customFormat="1" ht="15.75" customHeight="1">
      <c r="A39" s="103" t="s">
        <v>119</v>
      </c>
      <c r="D39" s="27"/>
    </row>
    <row r="40" spans="1:17" s="97" customFormat="1" ht="15.75" customHeight="1">
      <c r="A40" s="1" t="s">
        <v>51</v>
      </c>
      <c r="D40" s="27"/>
      <c r="L40" s="104">
        <f>AVERAGE(L11,L13)</f>
        <v>1.4472499999999999E-2</v>
      </c>
    </row>
    <row r="41" spans="1:17" s="97" customFormat="1" ht="15.75" customHeight="1">
      <c r="A41" s="1" t="s">
        <v>52</v>
      </c>
      <c r="D41" s="27"/>
      <c r="L41" s="104">
        <f>AVERAGE(L17,L19)</f>
        <v>1.5817499999999998E-2</v>
      </c>
    </row>
    <row r="42" spans="1:17" s="97" customFormat="1" ht="15.75" customHeight="1">
      <c r="A42" s="1" t="s">
        <v>53</v>
      </c>
      <c r="D42" s="27"/>
      <c r="L42" s="104">
        <f>AVERAGE(L23,L25)</f>
        <v>5.0652500000000003E-2</v>
      </c>
    </row>
    <row r="43" spans="1:17" s="97" customFormat="1" ht="15.75" customHeight="1">
      <c r="A43" s="1" t="s">
        <v>54</v>
      </c>
      <c r="D43" s="27"/>
    </row>
    <row r="44" spans="1:17" ht="15.75" customHeight="1">
      <c r="D44" s="27"/>
    </row>
    <row r="45" spans="1:17" ht="15.75" customHeight="1">
      <c r="D45" s="27"/>
    </row>
    <row r="46" spans="1:17" ht="15.75" customHeight="1">
      <c r="D46" s="27"/>
    </row>
    <row r="47" spans="1:17" ht="15.75" customHeight="1">
      <c r="D47" s="27"/>
    </row>
    <row r="48" spans="1:17" ht="15.75" customHeight="1">
      <c r="D48" s="27"/>
    </row>
    <row r="49" spans="4:4" ht="15.75" customHeight="1">
      <c r="D49" s="27"/>
    </row>
    <row r="50" spans="4:4" ht="15.75" customHeight="1">
      <c r="D50" s="27"/>
    </row>
    <row r="51" spans="4:4" ht="15.75" customHeight="1">
      <c r="D51" s="27"/>
    </row>
    <row r="52" spans="4:4" ht="15.75" customHeight="1">
      <c r="D52" s="27"/>
    </row>
    <row r="53" spans="4:4" ht="15.75" customHeight="1">
      <c r="D53" s="27"/>
    </row>
    <row r="54" spans="4:4" ht="15.75" customHeight="1">
      <c r="D54" s="27"/>
    </row>
    <row r="55" spans="4:4" ht="15.75" customHeight="1">
      <c r="D55" s="27"/>
    </row>
    <row r="56" spans="4:4" ht="15.75" customHeight="1">
      <c r="D56" s="27"/>
    </row>
    <row r="57" spans="4:4" ht="15.75" customHeight="1">
      <c r="D57" s="27"/>
    </row>
    <row r="58" spans="4:4" ht="15.75" customHeight="1">
      <c r="D58" s="27"/>
    </row>
    <row r="59" spans="4:4" ht="15.75" customHeight="1">
      <c r="D59" s="27"/>
    </row>
    <row r="60" spans="4:4" ht="15.75" customHeight="1">
      <c r="D60" s="27"/>
    </row>
    <row r="61" spans="4:4" ht="15.75" customHeight="1">
      <c r="D61" s="27"/>
    </row>
    <row r="62" spans="4:4" ht="15.75" customHeight="1">
      <c r="D62" s="27"/>
    </row>
    <row r="63" spans="4:4" ht="15.75" customHeight="1">
      <c r="D63" s="27"/>
    </row>
    <row r="64" spans="4:4" ht="15.75" customHeight="1">
      <c r="D64" s="27"/>
    </row>
    <row r="65" spans="4:4" ht="15.75" customHeight="1">
      <c r="D65" s="27"/>
    </row>
    <row r="66" spans="4:4" ht="15.75" customHeight="1">
      <c r="D66" s="27"/>
    </row>
    <row r="67" spans="4:4" ht="15.75" customHeight="1">
      <c r="D67" s="27"/>
    </row>
    <row r="68" spans="4:4" ht="15.75" customHeight="1">
      <c r="D68" s="27"/>
    </row>
    <row r="69" spans="4:4" ht="15.75" customHeight="1">
      <c r="D69" s="27"/>
    </row>
    <row r="70" spans="4:4" ht="15.75" customHeight="1">
      <c r="D70" s="27"/>
    </row>
    <row r="71" spans="4:4" ht="15.75" customHeight="1">
      <c r="D71" s="27"/>
    </row>
    <row r="72" spans="4:4" ht="15.75" customHeight="1">
      <c r="D72" s="27"/>
    </row>
    <row r="73" spans="4:4" ht="15.75" customHeight="1">
      <c r="D73" s="27"/>
    </row>
    <row r="74" spans="4:4" ht="15.75" customHeight="1">
      <c r="D74" s="27"/>
    </row>
    <row r="75" spans="4:4" ht="15.75" customHeight="1">
      <c r="D75" s="27"/>
    </row>
    <row r="76" spans="4:4" ht="15.75" customHeight="1">
      <c r="D76" s="27"/>
    </row>
    <row r="77" spans="4:4" ht="15.75" customHeight="1">
      <c r="D77" s="27"/>
    </row>
    <row r="78" spans="4:4" ht="15.75" customHeight="1">
      <c r="D78" s="27"/>
    </row>
    <row r="79" spans="4:4" ht="15.75" customHeight="1">
      <c r="D79" s="27"/>
    </row>
    <row r="80" spans="4:4" ht="15.75" customHeight="1">
      <c r="D80" s="27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J5:L5"/>
    <mergeCell ref="D7:M7"/>
    <mergeCell ref="N7:R7"/>
    <mergeCell ref="A8:C8"/>
    <mergeCell ref="D8:E8"/>
    <mergeCell ref="H8:I8"/>
    <mergeCell ref="L8:M8"/>
    <mergeCell ref="O8:P8"/>
    <mergeCell ref="Q8:R8"/>
    <mergeCell ref="F5:G5"/>
    <mergeCell ref="J2:N2"/>
    <mergeCell ref="A3:C3"/>
    <mergeCell ref="D3:E3"/>
    <mergeCell ref="F3:P3"/>
    <mergeCell ref="A4:C4"/>
    <mergeCell ref="D4:E4"/>
    <mergeCell ref="J4:M4"/>
  </mergeCells>
  <pageMargins left="0.78740157499999996" right="0.78740157499999996" top="0.7" bottom="0.7" header="0" footer="0"/>
  <pageSetup paperSize="9" scale="8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/>
  <cols>
    <col min="1" max="1" width="16.6640625" customWidth="1"/>
    <col min="2" max="3" width="8.6640625" customWidth="1"/>
    <col min="4" max="4" width="11.6640625" customWidth="1"/>
    <col min="5" max="5" width="8.6640625" customWidth="1"/>
    <col min="6" max="6" width="11" customWidth="1"/>
    <col min="7" max="26" width="8.6640625" customWidth="1"/>
  </cols>
  <sheetData>
    <row r="1" spans="1:7">
      <c r="A1" t="s">
        <v>55</v>
      </c>
    </row>
    <row r="3" spans="1:7">
      <c r="E3" s="81" t="s">
        <v>56</v>
      </c>
      <c r="F3" s="81"/>
      <c r="G3" s="81" t="s">
        <v>23</v>
      </c>
    </row>
    <row r="4" spans="1:7">
      <c r="A4" s="1" t="s">
        <v>57</v>
      </c>
      <c r="B4" s="82">
        <v>3.0000000000000001E-3</v>
      </c>
      <c r="D4">
        <v>999</v>
      </c>
      <c r="E4" s="81">
        <v>1</v>
      </c>
      <c r="F4" s="81">
        <v>12750</v>
      </c>
      <c r="G4" s="83">
        <v>1.35E-2</v>
      </c>
    </row>
    <row r="5" spans="1:7">
      <c r="A5" s="1" t="s">
        <v>58</v>
      </c>
      <c r="B5" s="82">
        <v>2E-3</v>
      </c>
      <c r="D5" s="12"/>
      <c r="E5" s="81">
        <v>12751</v>
      </c>
      <c r="F5" s="81">
        <v>30000</v>
      </c>
      <c r="G5" s="83">
        <v>1.2500000000000001E-2</v>
      </c>
    </row>
    <row r="6" spans="1:7">
      <c r="A6" s="1" t="s">
        <v>59</v>
      </c>
      <c r="B6" s="82">
        <v>3.0000000000000001E-3</v>
      </c>
      <c r="E6" s="81">
        <v>30001</v>
      </c>
      <c r="F6" s="81">
        <v>40000</v>
      </c>
      <c r="G6" s="83">
        <v>1.15E-2</v>
      </c>
    </row>
    <row r="7" spans="1:7">
      <c r="A7" s="1" t="s">
        <v>60</v>
      </c>
      <c r="B7" s="82">
        <v>2E-3</v>
      </c>
      <c r="E7" s="81">
        <v>40001</v>
      </c>
      <c r="F7" s="81">
        <v>55000</v>
      </c>
      <c r="G7" s="83">
        <v>1.0500000000000001E-2</v>
      </c>
    </row>
    <row r="8" spans="1:7">
      <c r="A8" s="1" t="s">
        <v>61</v>
      </c>
      <c r="B8" s="82">
        <v>3.0000000000000001E-3</v>
      </c>
      <c r="E8" s="81">
        <v>55001</v>
      </c>
      <c r="F8" s="81">
        <v>80000</v>
      </c>
      <c r="G8" s="83">
        <v>9.4999999999999998E-3</v>
      </c>
    </row>
    <row r="9" spans="1:7">
      <c r="A9" s="1" t="s">
        <v>62</v>
      </c>
      <c r="B9" s="82">
        <v>2E-3</v>
      </c>
      <c r="E9" s="81">
        <v>80001</v>
      </c>
      <c r="F9" s="81">
        <v>100000</v>
      </c>
      <c r="G9" s="83">
        <v>7.4999999999999997E-3</v>
      </c>
    </row>
    <row r="10" spans="1:7">
      <c r="E10" s="81">
        <v>100001</v>
      </c>
      <c r="F10" s="81">
        <v>1000000000</v>
      </c>
      <c r="G10" s="83">
        <v>7.0000000000000001E-3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CAC9-402E-DA40-B806-164B15D853EC}">
  <dimension ref="A1:AMJ24"/>
  <sheetViews>
    <sheetView tabSelected="1" workbookViewId="0">
      <selection activeCell="R28" sqref="R28"/>
    </sheetView>
  </sheetViews>
  <sheetFormatPr baseColWidth="10" defaultColWidth="11" defaultRowHeight="16"/>
  <cols>
    <col min="1" max="1" width="23.1640625" style="96" customWidth="1"/>
    <col min="2" max="2" width="19" style="96" customWidth="1"/>
    <col min="3" max="3" width="15.83203125" style="96" customWidth="1"/>
    <col min="4" max="8" width="11" style="96"/>
    <col min="9" max="9" width="36.1640625" style="96" customWidth="1"/>
    <col min="10" max="10" width="16" style="96" customWidth="1"/>
    <col min="11" max="11" width="6.1640625" style="96" customWidth="1"/>
    <col min="12" max="12" width="25.6640625" style="96" customWidth="1"/>
    <col min="13" max="13" width="11" style="96"/>
    <col min="14" max="14" width="40.6640625" style="96" customWidth="1"/>
    <col min="15" max="19" width="11" style="96"/>
    <col min="20" max="20" width="59.5" style="96" customWidth="1"/>
    <col min="21" max="21" width="24.83203125" style="96" customWidth="1"/>
    <col min="22" max="22" width="42" style="96" customWidth="1"/>
    <col min="23" max="23" width="36.6640625" style="96" customWidth="1"/>
    <col min="24" max="1024" width="11" style="96"/>
    <col min="1025" max="16384" width="11" style="97"/>
  </cols>
  <sheetData>
    <row r="1" spans="1:27" s="95" customFormat="1" ht="56">
      <c r="A1" s="84" t="s">
        <v>63</v>
      </c>
      <c r="B1" s="84" t="s">
        <v>64</v>
      </c>
      <c r="C1" s="84" t="s">
        <v>65</v>
      </c>
      <c r="D1" s="84" t="s">
        <v>66</v>
      </c>
      <c r="E1" s="84" t="s">
        <v>67</v>
      </c>
      <c r="F1" s="84" t="s">
        <v>68</v>
      </c>
      <c r="G1" s="85" t="s">
        <v>69</v>
      </c>
      <c r="H1" s="85" t="s">
        <v>70</v>
      </c>
      <c r="I1" s="84" t="s">
        <v>71</v>
      </c>
      <c r="J1" s="84"/>
      <c r="K1" s="84"/>
      <c r="L1" s="85" t="s">
        <v>72</v>
      </c>
      <c r="M1" s="86" t="s">
        <v>73</v>
      </c>
      <c r="N1" s="87" t="s">
        <v>74</v>
      </c>
      <c r="O1" s="88" t="s">
        <v>75</v>
      </c>
      <c r="P1" s="89" t="s">
        <v>76</v>
      </c>
      <c r="Q1" s="90" t="s">
        <v>77</v>
      </c>
      <c r="R1" s="91" t="s">
        <v>78</v>
      </c>
      <c r="S1" s="88" t="s">
        <v>79</v>
      </c>
      <c r="T1" s="88" t="s">
        <v>80</v>
      </c>
      <c r="U1" s="88" t="s">
        <v>81</v>
      </c>
      <c r="V1" s="88" t="s">
        <v>82</v>
      </c>
      <c r="W1" s="88" t="s">
        <v>83</v>
      </c>
      <c r="X1" s="92" t="s">
        <v>84</v>
      </c>
      <c r="Y1" s="93" t="s">
        <v>85</v>
      </c>
      <c r="Z1" s="93" t="s">
        <v>86</v>
      </c>
      <c r="AA1" s="94"/>
    </row>
    <row r="2" spans="1:27">
      <c r="A2" s="96" t="s">
        <v>87</v>
      </c>
      <c r="B2" s="96" t="s">
        <v>88</v>
      </c>
      <c r="G2" s="96" t="s">
        <v>89</v>
      </c>
      <c r="I2" s="96" t="s">
        <v>90</v>
      </c>
      <c r="M2" s="96">
        <v>100</v>
      </c>
      <c r="N2" s="96" t="s">
        <v>91</v>
      </c>
      <c r="O2" s="96">
        <v>1</v>
      </c>
      <c r="P2" s="96">
        <v>1</v>
      </c>
      <c r="R2" s="96">
        <v>1</v>
      </c>
      <c r="T2" s="96" t="s">
        <v>120</v>
      </c>
      <c r="X2" s="96">
        <v>6</v>
      </c>
      <c r="Y2" s="96">
        <v>3</v>
      </c>
      <c r="Z2" s="96">
        <v>10</v>
      </c>
    </row>
    <row r="3" spans="1:27" s="98" customFormat="1">
      <c r="I3" s="98" t="s">
        <v>92</v>
      </c>
      <c r="M3" s="98">
        <v>0.5</v>
      </c>
      <c r="N3" s="98" t="s">
        <v>91</v>
      </c>
      <c r="R3" s="98">
        <v>1</v>
      </c>
      <c r="T3" s="98" t="s">
        <v>120</v>
      </c>
      <c r="X3" s="98">
        <v>6</v>
      </c>
      <c r="Y3" s="98">
        <v>3</v>
      </c>
    </row>
    <row r="4" spans="1:27">
      <c r="I4" s="96" t="s">
        <v>93</v>
      </c>
      <c r="N4" s="96" t="s">
        <v>94</v>
      </c>
      <c r="R4" s="96">
        <v>1</v>
      </c>
      <c r="T4" s="96" t="s">
        <v>121</v>
      </c>
      <c r="U4" s="96" t="s">
        <v>95</v>
      </c>
      <c r="X4" s="99">
        <v>4</v>
      </c>
      <c r="Y4" s="99">
        <v>8</v>
      </c>
      <c r="Z4" s="99">
        <v>4</v>
      </c>
    </row>
    <row r="5" spans="1:27">
      <c r="I5" s="96" t="s">
        <v>96</v>
      </c>
      <c r="N5" s="96" t="s">
        <v>94</v>
      </c>
      <c r="R5" s="96">
        <v>1</v>
      </c>
      <c r="T5" s="96" t="s">
        <v>121</v>
      </c>
      <c r="U5" s="96" t="s">
        <v>95</v>
      </c>
      <c r="X5" s="100">
        <v>4</v>
      </c>
      <c r="Y5" s="100">
        <v>8</v>
      </c>
      <c r="Z5" s="100"/>
    </row>
    <row r="6" spans="1:27">
      <c r="I6" s="96" t="s">
        <v>97</v>
      </c>
      <c r="N6" s="96" t="s">
        <v>94</v>
      </c>
      <c r="R6" s="96">
        <v>1</v>
      </c>
      <c r="T6" s="96" t="s">
        <v>121</v>
      </c>
      <c r="U6" s="96" t="s">
        <v>95</v>
      </c>
      <c r="X6" s="100">
        <v>4</v>
      </c>
      <c r="Y6" s="100">
        <v>8</v>
      </c>
      <c r="Z6" s="100"/>
    </row>
    <row r="7" spans="1:27">
      <c r="I7" s="96" t="s">
        <v>98</v>
      </c>
      <c r="N7" s="96" t="s">
        <v>94</v>
      </c>
      <c r="R7" s="96">
        <v>1</v>
      </c>
      <c r="T7" s="96" t="s">
        <v>121</v>
      </c>
      <c r="U7" s="96" t="s">
        <v>95</v>
      </c>
      <c r="X7" s="100">
        <v>4</v>
      </c>
      <c r="Y7" s="100">
        <v>8</v>
      </c>
      <c r="Z7" s="100"/>
    </row>
    <row r="8" spans="1:27">
      <c r="I8" s="96" t="s">
        <v>99</v>
      </c>
      <c r="N8" s="96" t="s">
        <v>94</v>
      </c>
      <c r="R8" s="96">
        <v>1</v>
      </c>
      <c r="T8" s="96" t="s">
        <v>123</v>
      </c>
      <c r="U8" s="96" t="s">
        <v>100</v>
      </c>
      <c r="X8" s="99">
        <v>4</v>
      </c>
      <c r="Y8" s="99">
        <v>8</v>
      </c>
      <c r="Z8" s="99">
        <v>4</v>
      </c>
    </row>
    <row r="9" spans="1:27">
      <c r="I9" s="96" t="s">
        <v>101</v>
      </c>
      <c r="N9" s="96" t="s">
        <v>94</v>
      </c>
      <c r="R9" s="96">
        <v>1</v>
      </c>
      <c r="T9" s="96" t="s">
        <v>123</v>
      </c>
      <c r="U9" s="96" t="s">
        <v>100</v>
      </c>
      <c r="X9" s="100">
        <v>4</v>
      </c>
      <c r="Y9" s="100">
        <v>8</v>
      </c>
      <c r="Z9" s="100"/>
    </row>
    <row r="10" spans="1:27">
      <c r="I10" s="96" t="s">
        <v>102</v>
      </c>
      <c r="N10" s="96" t="s">
        <v>94</v>
      </c>
      <c r="R10" s="96">
        <v>1</v>
      </c>
      <c r="T10" s="96" t="s">
        <v>123</v>
      </c>
      <c r="U10" s="96" t="s">
        <v>100</v>
      </c>
      <c r="X10" s="100">
        <v>4</v>
      </c>
      <c r="Y10" s="100">
        <v>8</v>
      </c>
      <c r="Z10" s="100"/>
    </row>
    <row r="11" spans="1:27">
      <c r="I11" s="96" t="s">
        <v>103</v>
      </c>
      <c r="N11" s="96" t="s">
        <v>94</v>
      </c>
      <c r="R11" s="96">
        <v>1</v>
      </c>
      <c r="T11" s="96" t="s">
        <v>123</v>
      </c>
      <c r="U11" s="96" t="s">
        <v>100</v>
      </c>
      <c r="X11" s="100">
        <v>4</v>
      </c>
      <c r="Y11" s="100">
        <v>8</v>
      </c>
      <c r="Z11" s="100"/>
    </row>
    <row r="12" spans="1:27">
      <c r="I12" s="96" t="s">
        <v>104</v>
      </c>
      <c r="N12" s="96" t="s">
        <v>94</v>
      </c>
      <c r="R12" s="96">
        <v>1</v>
      </c>
      <c r="T12" s="96" t="s">
        <v>125</v>
      </c>
      <c r="U12" s="96" t="s">
        <v>105</v>
      </c>
      <c r="X12" s="99">
        <v>4</v>
      </c>
      <c r="Y12" s="99">
        <v>8</v>
      </c>
      <c r="Z12" s="99">
        <v>4</v>
      </c>
    </row>
    <row r="13" spans="1:27">
      <c r="I13" s="96" t="s">
        <v>106</v>
      </c>
      <c r="N13" s="96" t="s">
        <v>94</v>
      </c>
      <c r="R13" s="96">
        <v>1</v>
      </c>
      <c r="T13" s="96" t="s">
        <v>125</v>
      </c>
      <c r="U13" s="96" t="s">
        <v>105</v>
      </c>
      <c r="X13" s="100">
        <v>4</v>
      </c>
      <c r="Y13" s="100">
        <v>8</v>
      </c>
      <c r="Z13" s="100"/>
    </row>
    <row r="14" spans="1:27">
      <c r="I14" s="96" t="s">
        <v>107</v>
      </c>
      <c r="N14" s="96" t="s">
        <v>94</v>
      </c>
      <c r="R14" s="96">
        <v>1</v>
      </c>
      <c r="T14" s="96" t="s">
        <v>125</v>
      </c>
      <c r="U14" s="96" t="s">
        <v>105</v>
      </c>
      <c r="X14" s="100">
        <v>4</v>
      </c>
      <c r="Y14" s="100">
        <v>8</v>
      </c>
      <c r="Z14" s="100"/>
    </row>
    <row r="15" spans="1:27">
      <c r="I15" s="96" t="s">
        <v>108</v>
      </c>
      <c r="N15" s="96" t="s">
        <v>94</v>
      </c>
      <c r="R15" s="96">
        <v>1</v>
      </c>
      <c r="T15" s="96" t="s">
        <v>125</v>
      </c>
      <c r="U15" s="96" t="s">
        <v>105</v>
      </c>
      <c r="X15" s="100">
        <v>4</v>
      </c>
      <c r="Y15" s="100">
        <v>8</v>
      </c>
      <c r="Z15" s="100"/>
    </row>
    <row r="16" spans="1:27">
      <c r="I16" s="96" t="s">
        <v>109</v>
      </c>
      <c r="N16" s="96" t="s">
        <v>94</v>
      </c>
      <c r="R16" s="96">
        <v>1</v>
      </c>
      <c r="T16" s="96" t="s">
        <v>122</v>
      </c>
      <c r="U16" s="96" t="s">
        <v>95</v>
      </c>
      <c r="X16" s="100">
        <v>4</v>
      </c>
      <c r="Y16" s="100">
        <v>8</v>
      </c>
      <c r="Z16" s="100">
        <v>4</v>
      </c>
    </row>
    <row r="17" spans="9:26">
      <c r="I17" s="96" t="s">
        <v>110</v>
      </c>
      <c r="N17" s="96" t="s">
        <v>94</v>
      </c>
      <c r="R17" s="96">
        <v>1</v>
      </c>
      <c r="T17" s="96" t="s">
        <v>122</v>
      </c>
      <c r="U17" s="96" t="s">
        <v>95</v>
      </c>
      <c r="X17" s="100">
        <v>4</v>
      </c>
      <c r="Y17" s="100">
        <v>8</v>
      </c>
      <c r="Z17" s="100"/>
    </row>
    <row r="18" spans="9:26">
      <c r="I18" s="96" t="s">
        <v>111</v>
      </c>
      <c r="N18" s="96" t="s">
        <v>94</v>
      </c>
      <c r="R18" s="96">
        <v>1</v>
      </c>
      <c r="T18" s="96" t="s">
        <v>122</v>
      </c>
      <c r="U18" s="96" t="s">
        <v>95</v>
      </c>
      <c r="X18" s="100">
        <v>4</v>
      </c>
      <c r="Y18" s="100">
        <v>8</v>
      </c>
      <c r="Z18" s="100"/>
    </row>
    <row r="19" spans="9:26">
      <c r="I19" s="96" t="s">
        <v>112</v>
      </c>
      <c r="N19" s="96" t="s">
        <v>94</v>
      </c>
      <c r="R19" s="96">
        <v>1</v>
      </c>
      <c r="T19" s="96" t="s">
        <v>124</v>
      </c>
      <c r="U19" s="96" t="s">
        <v>100</v>
      </c>
      <c r="X19" s="100">
        <v>4</v>
      </c>
      <c r="Y19" s="100">
        <v>8</v>
      </c>
      <c r="Z19" s="100">
        <v>4</v>
      </c>
    </row>
    <row r="20" spans="9:26">
      <c r="I20" s="96" t="s">
        <v>113</v>
      </c>
      <c r="N20" s="96" t="s">
        <v>94</v>
      </c>
      <c r="R20" s="96">
        <v>1</v>
      </c>
      <c r="T20" s="96" t="s">
        <v>124</v>
      </c>
      <c r="U20" s="96" t="s">
        <v>100</v>
      </c>
      <c r="X20" s="100">
        <v>4</v>
      </c>
      <c r="Y20" s="100">
        <v>8</v>
      </c>
      <c r="Z20" s="100"/>
    </row>
    <row r="21" spans="9:26">
      <c r="I21" s="96" t="s">
        <v>114</v>
      </c>
      <c r="N21" s="96" t="s">
        <v>94</v>
      </c>
      <c r="R21" s="96">
        <v>1</v>
      </c>
      <c r="T21" s="96" t="s">
        <v>124</v>
      </c>
      <c r="U21" s="96" t="s">
        <v>100</v>
      </c>
      <c r="X21" s="100">
        <v>4</v>
      </c>
      <c r="Y21" s="100">
        <v>8</v>
      </c>
      <c r="Z21" s="100"/>
    </row>
    <row r="22" spans="9:26">
      <c r="I22" s="96" t="s">
        <v>115</v>
      </c>
      <c r="N22" s="96" t="s">
        <v>94</v>
      </c>
      <c r="R22" s="96">
        <v>1</v>
      </c>
      <c r="T22" s="96" t="s">
        <v>126</v>
      </c>
      <c r="U22" s="96" t="s">
        <v>105</v>
      </c>
      <c r="X22" s="100">
        <v>4</v>
      </c>
      <c r="Y22" s="100">
        <v>8</v>
      </c>
      <c r="Z22" s="100">
        <v>4</v>
      </c>
    </row>
    <row r="23" spans="9:26">
      <c r="I23" s="96" t="s">
        <v>116</v>
      </c>
      <c r="N23" s="96" t="s">
        <v>94</v>
      </c>
      <c r="R23" s="96">
        <v>1</v>
      </c>
      <c r="T23" s="96" t="s">
        <v>126</v>
      </c>
      <c r="U23" s="96" t="s">
        <v>105</v>
      </c>
      <c r="X23" s="100">
        <v>4</v>
      </c>
      <c r="Y23" s="100">
        <v>8</v>
      </c>
      <c r="Z23" s="100"/>
    </row>
    <row r="24" spans="9:26">
      <c r="I24" s="96" t="s">
        <v>117</v>
      </c>
      <c r="N24" s="96" t="s">
        <v>94</v>
      </c>
      <c r="R24" s="96">
        <v>1</v>
      </c>
      <c r="T24" s="96" t="s">
        <v>126</v>
      </c>
      <c r="U24" s="96" t="s">
        <v>105</v>
      </c>
      <c r="X24" s="100">
        <v>4</v>
      </c>
      <c r="Y24" s="100">
        <v>8</v>
      </c>
    </row>
  </sheetData>
  <conditionalFormatting sqref="R1:U1">
    <cfRule type="cellIs" dxfId="0" priority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ponuka CZ</vt:lpstr>
      <vt:lpstr>CZ Solitea PAY</vt:lpstr>
      <vt:lpstr>data</vt:lpstr>
      <vt:lpstr>def_function</vt:lpstr>
      <vt:lpstr>'CZ Solitea PAY'!fix</vt:lpstr>
      <vt:lpstr>fix</vt:lpstr>
      <vt:lpstr>fixM</vt:lpstr>
      <vt:lpstr>FixMerchant</vt:lpstr>
      <vt:lpstr>'CZ Solitea PAY'!transakcia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Andy Abel</cp:lastModifiedBy>
  <dcterms:modified xsi:type="dcterms:W3CDTF">2020-11-06T08:25:02Z</dcterms:modified>
</cp:coreProperties>
</file>